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ODVZ\2_VEŘEJNÉ_ZAKÁZKY\2_V_REALIZACI\SVĚTELNÉ SIGNALIZAČNÍ ZAŘÍZENÍ\2_PŘÍPRAVA\"/>
    </mc:Choice>
  </mc:AlternateContent>
  <bookViews>
    <workbookView xWindow="0" yWindow="0" windowWidth="28800" windowHeight="13800"/>
  </bookViews>
  <sheets>
    <sheet name="Rekapitulace stavby" sheetId="1" r:id="rId1"/>
    <sheet name="30042024 - Výměna technol..." sheetId="2" r:id="rId2"/>
  </sheets>
  <definedNames>
    <definedName name="_xlnm._FilterDatabase" localSheetId="1" hidden="1">'30042024 - Výměna technol...'!$C$113:$K$218</definedName>
    <definedName name="_xlnm.Print_Titles" localSheetId="1">'30042024 - Výměna technol...'!$113:$113</definedName>
    <definedName name="_xlnm.Print_Titles" localSheetId="0">'Rekapitulace stavby'!$92:$92</definedName>
    <definedName name="_xlnm.Print_Area" localSheetId="1">'30042024 - Výměna technol...'!$C$4:$J$76,'30042024 - Výměna technol...'!$C$103:$J$218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J111" i="2"/>
  <c r="F108" i="2"/>
  <c r="E106" i="2"/>
  <c r="J90" i="2"/>
  <c r="F87" i="2"/>
  <c r="E85" i="2"/>
  <c r="J19" i="2"/>
  <c r="E19" i="2"/>
  <c r="J89" i="2"/>
  <c r="J18" i="2"/>
  <c r="J16" i="2"/>
  <c r="E16" i="2"/>
  <c r="F90" i="2" s="1"/>
  <c r="J15" i="2"/>
  <c r="J13" i="2"/>
  <c r="E13" i="2"/>
  <c r="F110" i="2" s="1"/>
  <c r="J12" i="2"/>
  <c r="J10" i="2"/>
  <c r="J108" i="2"/>
  <c r="L90" i="1"/>
  <c r="AM90" i="1"/>
  <c r="AM89" i="1"/>
  <c r="L89" i="1"/>
  <c r="AM87" i="1"/>
  <c r="L87" i="1"/>
  <c r="L85" i="1"/>
  <c r="L84" i="1"/>
  <c r="AS94" i="1"/>
  <c r="J32" i="2" l="1"/>
  <c r="AW95" i="1" s="1"/>
  <c r="P116" i="2"/>
  <c r="P115" i="2" s="1"/>
  <c r="P114" i="2" s="1"/>
  <c r="AU95" i="1" s="1"/>
  <c r="AU94" i="1" s="1"/>
  <c r="R116" i="2"/>
  <c r="R115" i="2" s="1"/>
  <c r="R114" i="2" s="1"/>
  <c r="T116" i="2"/>
  <c r="T115" i="2" s="1"/>
  <c r="T114" i="2" s="1"/>
  <c r="J110" i="2"/>
  <c r="J87" i="2"/>
  <c r="F89" i="2"/>
  <c r="F111" i="2"/>
  <c r="F35" i="2"/>
  <c r="BD95" i="1" s="1"/>
  <c r="BD94" i="1" s="1"/>
  <c r="W33" i="1" s="1"/>
  <c r="F33" i="2"/>
  <c r="BB95" i="1" s="1"/>
  <c r="BB94" i="1" s="1"/>
  <c r="W31" i="1" s="1"/>
  <c r="F32" i="2"/>
  <c r="BA95" i="1" s="1"/>
  <c r="BA94" i="1" s="1"/>
  <c r="W30" i="1" s="1"/>
  <c r="F34" i="2"/>
  <c r="BC95" i="1" s="1"/>
  <c r="BC94" i="1" s="1"/>
  <c r="AY94" i="1" s="1"/>
  <c r="W32" i="1" l="1"/>
  <c r="AX94" i="1"/>
  <c r="AW94" i="1"/>
  <c r="AK30" i="1" s="1"/>
  <c r="BK217" i="2"/>
  <c r="BK201" i="2"/>
  <c r="BK169" i="2"/>
  <c r="BK187" i="2"/>
  <c r="BK123" i="2"/>
  <c r="BK154" i="2"/>
  <c r="BK172" i="2"/>
  <c r="BK156" i="2"/>
  <c r="BK199" i="2"/>
  <c r="BK135" i="2"/>
  <c r="BK149" i="2"/>
  <c r="J187" i="2"/>
  <c r="BE187" i="2" s="1"/>
  <c r="BK181" i="2"/>
  <c r="BK195" i="2"/>
  <c r="BK215" i="2"/>
  <c r="BK146" i="2"/>
  <c r="BK178" i="2"/>
  <c r="J199" i="2"/>
  <c r="BE199" i="2" s="1"/>
  <c r="BK191" i="2"/>
  <c r="BK205" i="2"/>
  <c r="J135" i="2"/>
  <c r="BE135" i="2"/>
  <c r="BK189" i="2"/>
  <c r="BK152" i="2"/>
  <c r="BK138" i="2"/>
  <c r="BK209" i="2"/>
  <c r="BK166" i="2"/>
  <c r="BK175" i="2"/>
  <c r="BK213" i="2"/>
  <c r="J172" i="2"/>
  <c r="BE172" i="2" s="1"/>
  <c r="BK207" i="2"/>
  <c r="J126" i="2"/>
  <c r="BE126" i="2" s="1"/>
  <c r="BK126" i="2"/>
  <c r="BK197" i="2"/>
  <c r="BK211" i="2"/>
  <c r="BK184" i="2"/>
  <c r="BK120" i="2"/>
  <c r="J120" i="2"/>
  <c r="BE120" i="2" s="1"/>
  <c r="J149" i="2"/>
  <c r="BE149" i="2"/>
  <c r="BK203" i="2"/>
  <c r="J203" i="2"/>
  <c r="BE203" i="2" s="1"/>
  <c r="J154" i="2"/>
  <c r="BE154" i="2"/>
  <c r="BK144" i="2"/>
  <c r="J195" i="2"/>
  <c r="BE195" i="2" s="1"/>
  <c r="BK141" i="2"/>
  <c r="J156" i="2"/>
  <c r="BE156" i="2" s="1"/>
  <c r="J178" i="2"/>
  <c r="BE178" i="2" s="1"/>
  <c r="BK132" i="2"/>
  <c r="J132" i="2"/>
  <c r="BE132" i="2" s="1"/>
  <c r="J205" i="2"/>
  <c r="BE205" i="2"/>
  <c r="BK163" i="2"/>
  <c r="J152" i="2"/>
  <c r="BE152" i="2" s="1"/>
  <c r="J209" i="2"/>
  <c r="BE209" i="2" s="1"/>
  <c r="J175" i="2"/>
  <c r="BE175" i="2" s="1"/>
  <c r="J213" i="2"/>
  <c r="BE213" i="2" s="1"/>
  <c r="J144" i="2"/>
  <c r="BE144" i="2" s="1"/>
  <c r="J197" i="2"/>
  <c r="BE197" i="2" s="1"/>
  <c r="BK193" i="2"/>
  <c r="J193" i="2"/>
  <c r="BE193" i="2" s="1"/>
  <c r="BK129" i="2"/>
  <c r="J129" i="2"/>
  <c r="BE129" i="2" s="1"/>
  <c r="BK158" i="2"/>
  <c r="J158" i="2"/>
  <c r="BE158" i="2" s="1"/>
  <c r="J169" i="2"/>
  <c r="BE169" i="2"/>
  <c r="J123" i="2"/>
  <c r="BE123" i="2" s="1"/>
  <c r="J181" i="2"/>
  <c r="BE181" i="2"/>
  <c r="J215" i="2"/>
  <c r="BE215" i="2" s="1"/>
  <c r="J146" i="2"/>
  <c r="BE146" i="2"/>
  <c r="J191" i="2"/>
  <c r="BE191" i="2" s="1"/>
  <c r="J189" i="2"/>
  <c r="BE189" i="2"/>
  <c r="J138" i="2"/>
  <c r="BE138" i="2" s="1"/>
  <c r="J166" i="2"/>
  <c r="BE166" i="2"/>
  <c r="BK160" i="2"/>
  <c r="J160" i="2"/>
  <c r="BE160" i="2" s="1"/>
  <c r="J201" i="2"/>
  <c r="BE201" i="2" s="1"/>
  <c r="J141" i="2"/>
  <c r="BE141" i="2" s="1"/>
  <c r="J163" i="2"/>
  <c r="BE163" i="2"/>
  <c r="J184" i="2"/>
  <c r="BE184" i="2" s="1"/>
  <c r="J117" i="2"/>
  <c r="BE117" i="2"/>
  <c r="J217" i="2"/>
  <c r="BE217" i="2" s="1"/>
  <c r="J207" i="2"/>
  <c r="BE207" i="2"/>
  <c r="BK117" i="2"/>
  <c r="J211" i="2"/>
  <c r="BE211" i="2" s="1"/>
  <c r="BK116" i="2" l="1"/>
  <c r="J116" i="2" s="1"/>
  <c r="J96" i="2" s="1"/>
  <c r="F31" i="2"/>
  <c r="AZ95" i="1" s="1"/>
  <c r="AZ94" i="1" s="1"/>
  <c r="AV94" i="1" s="1"/>
  <c r="J31" i="2"/>
  <c r="AV95" i="1" s="1"/>
  <c r="AT95" i="1" s="1"/>
  <c r="BK115" i="2" l="1"/>
  <c r="BK114" i="2" s="1"/>
  <c r="J114" i="2" s="1"/>
  <c r="W29" i="1"/>
  <c r="AT94" i="1"/>
  <c r="AK29" i="1"/>
  <c r="J115" i="2" l="1"/>
  <c r="J95" i="2" s="1"/>
  <c r="J94" i="2"/>
  <c r="J28" i="2"/>
  <c r="AG95" i="1" l="1"/>
  <c r="J37" i="2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<sst xmlns="http://schemas.openxmlformats.org/spreadsheetml/2006/main" count="1116" uniqueCount="320">
  <si>
    <t>Export Komplet</t>
  </si>
  <si>
    <t/>
  </si>
  <si>
    <t>2.0</t>
  </si>
  <si>
    <t>False</t>
  </si>
  <si>
    <t>{c89a94fd-1275-45ec-985a-87030a22990a}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</si>
  <si>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</si>
  <si>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</si>
  <si>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</si>
  <si>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</si>
  <si>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</si>
  <si>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</si>
  <si>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</si>
  <si>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</si>
  <si>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30042024</t>
  </si>
  <si>
    <t>Stavba:</t>
  </si>
  <si>
    <t>Výměna technologie SSZ Ovčárecká x Na Louži</t>
  </si>
  <si>
    <t>KSO:</t>
  </si>
  <si>
    <t>CC-CZ:</t>
  </si>
  <si>
    <t>Místo:</t>
  </si>
  <si>
    <t>Kolín</t>
  </si>
  <si>
    <t>Datum:</t>
  </si>
  <si>
    <t>29. 4. 2024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</si>
  <si>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</si>
  <si>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</si>
  <si>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</si>
  <si>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</si>
  <si>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</si>
  <si>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</si>
  <si>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</si>
  <si>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</si>
  <si>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48029483</t>
  </si>
  <si>
    <t>AŽD Praha s.r.o.</t>
  </si>
  <si>
    <t>CZ48029483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</si>
  <si>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</si>
  <si>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</si>
  <si>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</si>
  <si>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</si>
  <si>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</si>
  <si>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</si>
  <si>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</si>
  <si>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</si>
  <si>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</si>
  <si>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</si>
  <si>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</si>
  <si>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</si>
  <si>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</si>
  <si>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</si>
  <si>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</si>
  <si>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</si>
  <si>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</si>
  <si>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</si>
  <si>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</si>
  <si>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</si>
  <si>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</si>
  <si>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</si>
  <si>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</si>
  <si>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</si>
  <si>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</si>
  <si>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</si>
  <si>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</si>
  <si>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</si>
  <si>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</si>
  <si>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</si>
  <si>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</si>
  <si>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</si>
  <si>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</si>
  <si>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</si>
  <si>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</si>
  <si>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</si>
  <si>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</si>
  <si>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</si>
  <si>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</si>
  <si>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</si>
  <si>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</si>
  <si>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</si>
  <si>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</si>
  <si>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</si>
  <si>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</si>
  <si>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</si>
  <si>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</si>
  <si>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</si>
  <si>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</si>
  <si>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</si>
  <si>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</si>
  <si>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</si>
  <si>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</si>
  <si>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</si>
  <si>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</si>
  <si>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</si>
  <si>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</si>
  <si>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</si>
  <si>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</si>
  <si>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</si>
  <si>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</si>
  <si>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</si>
  <si>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</si>
  <si>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</si>
  <si>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</si>
  <si>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</si>
  <si>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</si>
  <si>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</si>
  <si>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</si>
  <si>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</si>
  <si>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</si>
  <si>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</si>
  <si>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</si>
  <si>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</si>
  <si>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</si>
  <si>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</si>
  <si>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K</t>
  </si>
  <si>
    <t>220960031</t>
  </si>
  <si>
    <t>Montáž sestaveného návěstidla jednokomorového na stožár</t>
  </si>
  <si>
    <t>kus</t>
  </si>
  <si>
    <t>64</t>
  </si>
  <si>
    <t>1403188286</t>
  </si>
  <si>
    <t>PP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</si>
  <si>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jednokomorového na stožár</t>
  </si>
  <si>
    <t>Online PSC</t>
  </si>
  <si>
    <t>https://podminky.urs.cz/item/CS_URS_2024_01/220960031</t>
  </si>
  <si>
    <t>220960036</t>
  </si>
  <si>
    <t>Montáž sestaveného návěstidla dvoukomorového na stožár</t>
  </si>
  <si>
    <t>445558429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</si>
  <si>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dvoukomorového na stožár</t>
  </si>
  <si>
    <t>https://podminky.urs.cz/item/CS_URS_2024_01/220960036</t>
  </si>
  <si>
    <t>220960041</t>
  </si>
  <si>
    <t>Montáž sestaveného návěstidla tříkomorového na stožár</t>
  </si>
  <si>
    <t>462008617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</si>
  <si>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stožár</t>
  </si>
  <si>
    <t>https://podminky.urs.cz/item/CS_URS_2024_01/220960041</t>
  </si>
  <si>
    <t>4</t>
  </si>
  <si>
    <t>220960042</t>
  </si>
  <si>
    <t>Montáž sestaveného návěstidla tříkomorového na výložník</t>
  </si>
  <si>
    <t>-705410918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</si>
  <si>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výložník</t>
  </si>
  <si>
    <t>https://podminky.urs.cz/item/CS_URS_2024_01/220960042</t>
  </si>
  <si>
    <t>5</t>
  </si>
  <si>
    <t>220960091</t>
  </si>
  <si>
    <t>Smontování návěstidla jednokomorového pro montáž na stožár</t>
  </si>
  <si>
    <t>-1508477903</t>
  </si>
  <si>
    <t>Smontování dopravního návěstidla včetně sestavení návěstidla s elektrickým propojením, montáže upevňovací konzoly pro upevnění na stožár nebo montáže nosiče pro upevnění na výložník jednokomorového pro montáž na stožár</t>
  </si>
  <si>
    <t>https://podminky.urs.cz/item/CS_URS_2024_01/220960091</t>
  </si>
  <si>
    <t>6</t>
  </si>
  <si>
    <t>220960096</t>
  </si>
  <si>
    <t>Smontování návěstidla dvoukomorového pro montáž na stožár</t>
  </si>
  <si>
    <t>-1435022318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</si>
  <si>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</si>
  <si>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https://podminky.urs.cz/item/CS_URS_2024_01/220960096</t>
  </si>
  <si>
    <t>7</t>
  </si>
  <si>
    <t>220960101</t>
  </si>
  <si>
    <t>Smontování návěstidla tříkomorového pro montáž na stožár</t>
  </si>
  <si>
    <t>-1878521432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</si>
  <si>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</si>
  <si>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https://podminky.urs.cz/item/CS_URS_2024_01/220960101</t>
  </si>
  <si>
    <t>8</t>
  </si>
  <si>
    <t>220960102</t>
  </si>
  <si>
    <t>Smontování návěstidla tříkomorového pro montáž na výložník</t>
  </si>
  <si>
    <t>723851872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</si>
  <si>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</si>
  <si>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https://podminky.urs.cz/item/CS_URS_2024_01/220960102</t>
  </si>
  <si>
    <t>9</t>
  </si>
  <si>
    <t>220960126</t>
  </si>
  <si>
    <t>Montáž tlačítka pro chodce na stožár</t>
  </si>
  <si>
    <t>-2033502794</t>
  </si>
  <si>
    <t>Montáž doplňků na stožár včetně vyměření místa pro upevnění, vyvrtání děr pro upevnění a protažení kabelu, montáže tlačítka nebo spínače, zapojení na svorkovnici ve stožáru tlačítka pro chodce</t>
  </si>
  <si>
    <t>https://podminky.urs.cz/item/CS_URS_2024_01/220960126</t>
  </si>
  <si>
    <t>10</t>
  </si>
  <si>
    <t>220960126R</t>
  </si>
  <si>
    <t>Demontáž chodeckého tlačítka</t>
  </si>
  <si>
    <t>1560946804</t>
  </si>
  <si>
    <t>40</t>
  </si>
  <si>
    <t>220960173</t>
  </si>
  <si>
    <t>Montáž skříňky ručního řízení ( RR ) na stožár</t>
  </si>
  <si>
    <t>852946149</t>
  </si>
  <si>
    <t>Montáž skříňky ručního řízení včetně naměření, označení a vyvrtání otvorů pro připevnění skříňky a kabelu, vyříznutí závitů, montáže skříňky a protažení kabelu, zapojení kabelu na svorkovnici, zhotovení kabelové formy, vyzkoušení funkce na stožár</t>
  </si>
  <si>
    <t>https://podminky.urs.cz/item/CS_URS_2024_01/220960173</t>
  </si>
  <si>
    <t>11</t>
  </si>
  <si>
    <t>220960182</t>
  </si>
  <si>
    <t>Montáž řadiče přes šest světelných skupin</t>
  </si>
  <si>
    <t>-401330459</t>
  </si>
  <si>
    <t>Montáž řadiče včetně usazení, zatažení kabelů do řadiče, připojení uzemnění přes šest světelných skupin</t>
  </si>
  <si>
    <t>https://podminky.urs.cz/item/CS_URS_2024_01/220960182</t>
  </si>
  <si>
    <t>220960192R</t>
  </si>
  <si>
    <t>Regulace a aktivace mikroprocesorového řadiče</t>
  </si>
  <si>
    <t>2017070780</t>
  </si>
  <si>
    <t>Regulace a aktivace jedné signální skupiny mikroprocesorového řadiče</t>
  </si>
  <si>
    <t>13</t>
  </si>
  <si>
    <t>220960222R</t>
  </si>
  <si>
    <t>Programování řadiče SSZ</t>
  </si>
  <si>
    <t>-1565012749</t>
  </si>
  <si>
    <t>Programování řadiče MR přes deset světelných skupin</t>
  </si>
  <si>
    <t>14</t>
  </si>
  <si>
    <t>220960301R</t>
  </si>
  <si>
    <t>Příprava ke komplexnímu vyzkoušení křižovatky</t>
  </si>
  <si>
    <t>1117288597</t>
  </si>
  <si>
    <t>Příprava ke komplexnímu vyzkoušení křižovatky s mikroprocesorovým řadičem MR za první signální skupinu</t>
  </si>
  <si>
    <t>15</t>
  </si>
  <si>
    <t>220960312R</t>
  </si>
  <si>
    <t>Komplexní vyzkoušení křižovatky</t>
  </si>
  <si>
    <t>-403143764</t>
  </si>
  <si>
    <t>Komplexní vyzkoušení křižovatky s mikroprocesorovým řadičem MR před uvedením zařízení do provozu za každých dalších pět signálních skupin</t>
  </si>
  <si>
    <t>16</t>
  </si>
  <si>
    <t>220960421</t>
  </si>
  <si>
    <t>Přepnutí SSZ na blikající žlutou a zajištění v řadiči MR</t>
  </si>
  <si>
    <t>-208941655</t>
  </si>
  <si>
    <t>Přepnutí silničního signalizačního zařízení na blikající žlutou včetně přepnutí na blikající žlutou v řadiči,vyjmutí a odebrání pojistky 60 V, částečné vytažení desky odporů z konektorů, přezkoušení proti uvedení do činnosti a zajištění v řadiči MR</t>
  </si>
  <si>
    <t>https://podminky.urs.cz/item/CS_URS_2024_01/220960421</t>
  </si>
  <si>
    <t>17</t>
  </si>
  <si>
    <t>220960441</t>
  </si>
  <si>
    <t>Uvedení SSZ do provozu po přepnutí na blikající žlutou se zajištěním v řadiči MR</t>
  </si>
  <si>
    <t>-168915515</t>
  </si>
  <si>
    <t>Uvedení silničního signalizačního zařízení do provozu po přepnutí na blikající žlutou se zajištěním v řadiči MR</t>
  </si>
  <si>
    <t>https://podminky.urs.cz/item/CS_URS_2024_01/220960441</t>
  </si>
  <si>
    <t>18</t>
  </si>
  <si>
    <t>228960031</t>
  </si>
  <si>
    <t>Demontáž návěstidla jednokomorového ze stožáru</t>
  </si>
  <si>
    <t>1296885977</t>
  </si>
  <si>
    <t>Demontáž návěstidla včetně otevření a uvolnění paraboly, vytažení kabelu ze stožáru, odmontování návěstidla ze stožáru nebo výložníku, odpojení kabelu ze svorkovnice ve stožáru a návěstidle jednokomorového ze stožáru</t>
  </si>
  <si>
    <t>https://podminky.urs.cz/item/CS_URS_2024_01/228960031</t>
  </si>
  <si>
    <t>19</t>
  </si>
  <si>
    <t>228960036</t>
  </si>
  <si>
    <t>Demontáž návěstidla dvoukomorového ze stožáru</t>
  </si>
  <si>
    <t>-1685230647</t>
  </si>
  <si>
    <t>Demontáž návěstidla včetně otevření a uvolnění paraboly, vytažení kabelu ze stožáru, odmontování návěstidla ze stožáru nebo výložníku, odpojení kabelu ze svorkovnice ve stožáru a návěstidle dvoukomorového ze stožáru</t>
  </si>
  <si>
    <t>https://podminky.urs.cz/item/CS_URS_2024_01/228960036</t>
  </si>
  <si>
    <t>20</t>
  </si>
  <si>
    <t>228960041</t>
  </si>
  <si>
    <t>Demontáž návěstidla tříkomorového ze stožáru</t>
  </si>
  <si>
    <t>-1509524023</t>
  </si>
  <si>
    <t>Demontáž návěstidla včetně otevření a uvolnění paraboly, vytažení kabelu ze stožáru, odmontování návěstidla ze stožáru nebo výložníku, odpojení kabelu ze svorkovnice ve stožáru a návěstidle tříkomorového ze stožáru</t>
  </si>
  <si>
    <t>https://podminky.urs.cz/item/CS_URS_2024_01/228960041</t>
  </si>
  <si>
    <t>228960042</t>
  </si>
  <si>
    <t>Demontáž návěstidla tříkomorového z výložníku</t>
  </si>
  <si>
    <t>1558429216</t>
  </si>
  <si>
    <t>Demontáž návěstidla včetně otevření a uvolnění paraboly, vytažení kabelu ze stožáru, odmontování návěstidla ze stožáru nebo výložníku, odpojení kabelu ze svorkovnice ve stožáru a návěstidle tříkomorového z výložníku</t>
  </si>
  <si>
    <t>https://podminky.urs.cz/item/CS_URS_2024_01/228960042</t>
  </si>
  <si>
    <t>22</t>
  </si>
  <si>
    <t>228960126</t>
  </si>
  <si>
    <t>Demontáž tlačítka pro chodce na stožár</t>
  </si>
  <si>
    <t>-355719928</t>
  </si>
  <si>
    <t>Demontáž stožárových doplňků včetně demontáže tlačítka nebo spínače a odpojení ze svorkovnice ve stožáru tlačítka pro chodce</t>
  </si>
  <si>
    <t>https://podminky.urs.cz/item/CS_URS_2024_01/228960126</t>
  </si>
  <si>
    <t>39</t>
  </si>
  <si>
    <t>228960173</t>
  </si>
  <si>
    <t>Demontáž skříňky ručního řízení (RR) ze stožáru</t>
  </si>
  <si>
    <t>-1346205169</t>
  </si>
  <si>
    <t>Demontáž skříňky ručního řízení včetně odpojení kabelu ze svorkovnice ze stožáru</t>
  </si>
  <si>
    <t>https://podminky.urs.cz/item/CS_URS_2024_01/228960173</t>
  </si>
  <si>
    <t>23</t>
  </si>
  <si>
    <t>228960182</t>
  </si>
  <si>
    <t>Demontáž řadiče přes šest světelných skupin</t>
  </si>
  <si>
    <t>284975393</t>
  </si>
  <si>
    <t>Demontáž řadiče včetně vytažení kabelů z řadiče a odpojení uzemnění přes šest světelných skupin</t>
  </si>
  <si>
    <t>https://podminky.urs.cz/item/CS_URS_2024_01/228960182</t>
  </si>
  <si>
    <t>24</t>
  </si>
  <si>
    <t>SSZ01R</t>
  </si>
  <si>
    <t>Mikroprocesorový řadič SSZ</t>
  </si>
  <si>
    <t>256</t>
  </si>
  <si>
    <t>239892286</t>
  </si>
  <si>
    <t>25</t>
  </si>
  <si>
    <t>SSZ02R</t>
  </si>
  <si>
    <t>Jednokomorové návěstidlo 200 mm</t>
  </si>
  <si>
    <t>1030483807</t>
  </si>
  <si>
    <t>26</t>
  </si>
  <si>
    <t>SSZ04R</t>
  </si>
  <si>
    <t>Kontrastní rám jednkomorového návěstidla</t>
  </si>
  <si>
    <t>-2018605933</t>
  </si>
  <si>
    <t>27</t>
  </si>
  <si>
    <t>SSZ05R</t>
  </si>
  <si>
    <t>Chodecké návěstidlo 2 x 200 mm</t>
  </si>
  <si>
    <t>-2129518745</t>
  </si>
  <si>
    <t>28</t>
  </si>
  <si>
    <t>SSZ06R</t>
  </si>
  <si>
    <t>Dopravní návěstidlo 3 x 200 mm</t>
  </si>
  <si>
    <t>1573301878</t>
  </si>
  <si>
    <t>29</t>
  </si>
  <si>
    <t>SSZ07R</t>
  </si>
  <si>
    <t>Dopravní návěstidlo 3 x 300 mm</t>
  </si>
  <si>
    <t>-33823182</t>
  </si>
  <si>
    <t>30</t>
  </si>
  <si>
    <t>SSZ08R</t>
  </si>
  <si>
    <t>Chodecké tlačítko</t>
  </si>
  <si>
    <t>1555027008</t>
  </si>
  <si>
    <t>31</t>
  </si>
  <si>
    <t>SSZ09R</t>
  </si>
  <si>
    <t>Přijímač pro aktivaci signalizace pro nevidomé</t>
  </si>
  <si>
    <t>-1543554915</t>
  </si>
  <si>
    <t>32</t>
  </si>
  <si>
    <t>SSZ10R</t>
  </si>
  <si>
    <t>Akustická signalizace pro nevidomé</t>
  </si>
  <si>
    <t>-1408918004</t>
  </si>
  <si>
    <t>33</t>
  </si>
  <si>
    <t>SSZ11R</t>
  </si>
  <si>
    <t>Základ pro řadič</t>
  </si>
  <si>
    <t>-1309326052</t>
  </si>
  <si>
    <t>34</t>
  </si>
  <si>
    <t>SSZ12R</t>
  </si>
  <si>
    <t>Třmen návěstidla na výložník</t>
  </si>
  <si>
    <t>2136703456</t>
  </si>
  <si>
    <t>35</t>
  </si>
  <si>
    <t>SSZ13R</t>
  </si>
  <si>
    <t>Kabel silový 5x1,5 mm2</t>
  </si>
  <si>
    <t>m</t>
  </si>
  <si>
    <t>-399914279</t>
  </si>
  <si>
    <t>36</t>
  </si>
  <si>
    <t>SSZ14R</t>
  </si>
  <si>
    <t>Drobný nespecifikovaný materiál</t>
  </si>
  <si>
    <t>kpl</t>
  </si>
  <si>
    <t>-2047511816</t>
  </si>
  <si>
    <t>41</t>
  </si>
  <si>
    <t>SSZ17R</t>
  </si>
  <si>
    <t>Ruční řízení</t>
  </si>
  <si>
    <t>-652040884</t>
  </si>
  <si>
    <t>37</t>
  </si>
  <si>
    <t>SSZ15R</t>
  </si>
  <si>
    <t>Montáž akustické signalizace pro nevidomé</t>
  </si>
  <si>
    <t>-1489134675</t>
  </si>
  <si>
    <t>38</t>
  </si>
  <si>
    <t>SSZ16R</t>
  </si>
  <si>
    <t>Montáž přijímače akustické signalizace pro nevidomé</t>
  </si>
  <si>
    <t>862857681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</si>
</sst>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Alignment="1">
      <alignment vertical="center" wrapText="1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220960102" TargetMode="External"/><Relationship Id="rId13" Type="http://schemas.openxmlformats.org/officeDocument/2006/relationships/hyperlink" Target="https://podminky.urs.cz/item/CS_URS_2024_01/220960441" TargetMode="External"/><Relationship Id="rId18" Type="http://schemas.openxmlformats.org/officeDocument/2006/relationships/hyperlink" Target="https://podminky.urs.cz/item/CS_URS_2024_01/228960126" TargetMode="External"/><Relationship Id="rId3" Type="http://schemas.openxmlformats.org/officeDocument/2006/relationships/hyperlink" Target="https://podminky.urs.cz/item/CS_URS_2024_01/220960041" TargetMode="External"/><Relationship Id="rId21" Type="http://schemas.openxmlformats.org/officeDocument/2006/relationships/drawing" Target="../drawings/drawing2.xml"/><Relationship Id="rId7" Type="http://schemas.openxmlformats.org/officeDocument/2006/relationships/hyperlink" Target="https://podminky.urs.cz/item/CS_URS_2024_01/220960101" TargetMode="External"/><Relationship Id="rId12" Type="http://schemas.openxmlformats.org/officeDocument/2006/relationships/hyperlink" Target="https://podminky.urs.cz/item/CS_URS_2024_01/220960421" TargetMode="External"/><Relationship Id="rId17" Type="http://schemas.openxmlformats.org/officeDocument/2006/relationships/hyperlink" Target="https://podminky.urs.cz/item/CS_URS_2024_01/228960042" TargetMode="External"/><Relationship Id="rId2" Type="http://schemas.openxmlformats.org/officeDocument/2006/relationships/hyperlink" Target="https://podminky.urs.cz/item/CS_URS_2024_01/220960036" TargetMode="External"/><Relationship Id="rId16" Type="http://schemas.openxmlformats.org/officeDocument/2006/relationships/hyperlink" Target="https://podminky.urs.cz/item/CS_URS_2024_01/228960041" TargetMode="External"/><Relationship Id="rId20" Type="http://schemas.openxmlformats.org/officeDocument/2006/relationships/hyperlink" Target="https://podminky.urs.cz/item/CS_URS_2024_01/228960182" TargetMode="External"/><Relationship Id="rId1" Type="http://schemas.openxmlformats.org/officeDocument/2006/relationships/hyperlink" Target="https://podminky.urs.cz/item/CS_URS_2024_01/220960031" TargetMode="External"/><Relationship Id="rId6" Type="http://schemas.openxmlformats.org/officeDocument/2006/relationships/hyperlink" Target="https://podminky.urs.cz/item/CS_URS_2024_01/220960096" TargetMode="External"/><Relationship Id="rId11" Type="http://schemas.openxmlformats.org/officeDocument/2006/relationships/hyperlink" Target="https://podminky.urs.cz/item/CS_URS_2024_01/220960182" TargetMode="External"/><Relationship Id="rId5" Type="http://schemas.openxmlformats.org/officeDocument/2006/relationships/hyperlink" Target="https://podminky.urs.cz/item/CS_URS_2024_01/220960091" TargetMode="External"/><Relationship Id="rId15" Type="http://schemas.openxmlformats.org/officeDocument/2006/relationships/hyperlink" Target="https://podminky.urs.cz/item/CS_URS_2024_01/228960036" TargetMode="External"/><Relationship Id="rId10" Type="http://schemas.openxmlformats.org/officeDocument/2006/relationships/hyperlink" Target="https://podminky.urs.cz/item/CS_URS_2024_01/220960173" TargetMode="External"/><Relationship Id="rId19" Type="http://schemas.openxmlformats.org/officeDocument/2006/relationships/hyperlink" Target="https://podminky.urs.cz/item/CS_URS_2024_01/228960173" TargetMode="External"/><Relationship Id="rId4" Type="http://schemas.openxmlformats.org/officeDocument/2006/relationships/hyperlink" Target="https://podminky.urs.cz/item/CS_URS_2024_01/220960042" TargetMode="External"/><Relationship Id="rId9" Type="http://schemas.openxmlformats.org/officeDocument/2006/relationships/hyperlink" Target="https://podminky.urs.cz/item/CS_URS_2024_01/220960126" TargetMode="External"/><Relationship Id="rId14" Type="http://schemas.openxmlformats.org/officeDocument/2006/relationships/hyperlink" Target="https://podminky.urs.cz/item/CS_URS_2024_01/22896003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A77" workbookViewId="0">
      <selection activeCell="AN95" sqref="AN95:AP9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167" t="s">
        <v>5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 x14ac:dyDescent="0.2">
      <c r="B5" s="17"/>
      <c r="D5" s="20" t="s">
        <v>12</v>
      </c>
      <c r="K5" s="195" t="s">
        <v>13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R5" s="17"/>
      <c r="BS5" s="14" t="s">
        <v>6</v>
      </c>
    </row>
    <row r="6" spans="1:74" s="1" customFormat="1" ht="36.950000000000003" customHeight="1" x14ac:dyDescent="0.2">
      <c r="B6" s="17"/>
      <c r="D6" s="22" t="s">
        <v>14</v>
      </c>
      <c r="K6" s="196" t="s">
        <v>15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R6" s="17"/>
      <c r="BS6" s="14" t="s">
        <v>6</v>
      </c>
    </row>
    <row r="7" spans="1:74" s="1" customFormat="1" ht="12" customHeight="1" x14ac:dyDescent="0.2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 x14ac:dyDescent="0.2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6</v>
      </c>
    </row>
    <row r="9" spans="1:74" s="1" customFormat="1" ht="14.45" customHeight="1" x14ac:dyDescent="0.2">
      <c r="B9" s="17"/>
      <c r="AR9" s="17"/>
      <c r="BS9" s="14" t="s">
        <v>6</v>
      </c>
    </row>
    <row r="10" spans="1:74" s="1" customFormat="1" ht="12" customHeight="1" x14ac:dyDescent="0.2">
      <c r="B10" s="17"/>
      <c r="D10" s="23" t="s">
        <v>22</v>
      </c>
      <c r="AK10" s="23" t="s">
        <v>23</v>
      </c>
      <c r="AN10" s="21" t="s">
        <v>1</v>
      </c>
      <c r="AR10" s="17"/>
      <c r="BS10" s="14" t="s">
        <v>6</v>
      </c>
    </row>
    <row r="11" spans="1:74" s="1" customFormat="1" ht="18.399999999999999" customHeight="1" x14ac:dyDescent="0.2">
      <c r="B11" s="17"/>
      <c r="E11" s="21" t="s">
        <v>24</v>
      </c>
      <c r="AK11" s="23" t="s">
        <v>25</v>
      </c>
      <c r="AN11" s="21" t="s">
        <v>1</v>
      </c>
      <c r="AR11" s="17"/>
      <c r="BS11" s="14" t="s">
        <v>6</v>
      </c>
    </row>
    <row r="12" spans="1:74" s="1" customFormat="1" ht="6.95" customHeight="1" x14ac:dyDescent="0.2">
      <c r="B12" s="17"/>
      <c r="AR12" s="17"/>
      <c r="BS12" s="14" t="s">
        <v>6</v>
      </c>
    </row>
    <row r="13" spans="1:74" s="1" customFormat="1" ht="12" customHeight="1" x14ac:dyDescent="0.2">
      <c r="B13" s="17"/>
      <c r="D13" s="23" t="s">
        <v>26</v>
      </c>
      <c r="AK13" s="23" t="s">
        <v>23</v>
      </c>
      <c r="AN13" s="21" t="s">
        <v>1</v>
      </c>
      <c r="AR13" s="17"/>
      <c r="BS13" s="14" t="s">
        <v>6</v>
      </c>
    </row>
    <row r="14" spans="1:74" ht="12.75" x14ac:dyDescent="0.2">
      <c r="B14" s="17"/>
      <c r="E14" s="21" t="s">
        <v>24</v>
      </c>
      <c r="AK14" s="23" t="s">
        <v>25</v>
      </c>
      <c r="AN14" s="21" t="s">
        <v>1</v>
      </c>
      <c r="AR14" s="17"/>
      <c r="BS14" s="14" t="s">
        <v>6</v>
      </c>
    </row>
    <row r="15" spans="1:74" s="1" customFormat="1" ht="6.95" customHeight="1" x14ac:dyDescent="0.2">
      <c r="B15" s="17"/>
      <c r="AR15" s="17"/>
      <c r="BS15" s="14" t="s">
        <v>3</v>
      </c>
    </row>
    <row r="16" spans="1:74" s="1" customFormat="1" ht="12" customHeight="1" x14ac:dyDescent="0.2">
      <c r="B16" s="17"/>
      <c r="D16" s="23" t="s">
        <v>27</v>
      </c>
      <c r="AK16" s="23" t="s">
        <v>23</v>
      </c>
      <c r="AN16" s="21" t="s">
        <v>1</v>
      </c>
      <c r="AR16" s="17"/>
      <c r="BS16" s="14" t="s">
        <v>3</v>
      </c>
    </row>
    <row r="17" spans="1:71" s="1" customFormat="1" ht="18.399999999999999" customHeight="1" x14ac:dyDescent="0.2">
      <c r="B17" s="17"/>
      <c r="E17" s="21" t="s">
        <v>24</v>
      </c>
      <c r="AK17" s="23" t="s">
        <v>25</v>
      </c>
      <c r="AN17" s="21" t="s">
        <v>1</v>
      </c>
      <c r="AR17" s="17"/>
      <c r="BS17" s="14" t="s">
        <v>28</v>
      </c>
    </row>
    <row r="18" spans="1:71" s="1" customFormat="1" ht="6.95" customHeight="1" x14ac:dyDescent="0.2">
      <c r="B18" s="17"/>
      <c r="AR18" s="17"/>
      <c r="BS18" s="14" t="s">
        <v>6</v>
      </c>
    </row>
    <row r="19" spans="1:71" s="1" customFormat="1" ht="12" customHeight="1" x14ac:dyDescent="0.2">
      <c r="B19" s="17"/>
      <c r="D19" s="23" t="s">
        <v>29</v>
      </c>
      <c r="AK19" s="23" t="s">
        <v>23</v>
      </c>
      <c r="AN19" s="21" t="s">
        <v>30</v>
      </c>
      <c r="AR19" s="17"/>
      <c r="BS19" s="14" t="s">
        <v>6</v>
      </c>
    </row>
    <row r="20" spans="1:71" s="1" customFormat="1" ht="18.399999999999999" customHeight="1" x14ac:dyDescent="0.2">
      <c r="B20" s="17"/>
      <c r="E20" s="21" t="s">
        <v>31</v>
      </c>
      <c r="AK20" s="23" t="s">
        <v>25</v>
      </c>
      <c r="AN20" s="21" t="s">
        <v>32</v>
      </c>
      <c r="AR20" s="17"/>
      <c r="BS20" s="14" t="s">
        <v>28</v>
      </c>
    </row>
    <row r="21" spans="1:71" s="1" customFormat="1" ht="6.95" customHeight="1" x14ac:dyDescent="0.2">
      <c r="B21" s="17"/>
      <c r="AR21" s="17"/>
    </row>
    <row r="22" spans="1:71" s="1" customFormat="1" ht="12" customHeight="1" x14ac:dyDescent="0.2">
      <c r="B22" s="17"/>
      <c r="D22" s="23" t="s">
        <v>33</v>
      </c>
      <c r="AR22" s="17"/>
    </row>
    <row r="23" spans="1:71" s="1" customFormat="1" ht="16.5" customHeight="1" x14ac:dyDescent="0.2">
      <c r="B23" s="17"/>
      <c r="E23" s="197" t="s">
        <v>1</v>
      </c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R23" s="17"/>
    </row>
    <row r="24" spans="1:71" s="1" customFormat="1" ht="6.95" customHeight="1" x14ac:dyDescent="0.2">
      <c r="B24" s="17"/>
      <c r="AR24" s="17"/>
    </row>
    <row r="25" spans="1:71" s="1" customFormat="1" ht="6.95" customHeight="1" x14ac:dyDescent="0.2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 x14ac:dyDescent="0.2">
      <c r="A26" s="26"/>
      <c r="B26" s="27"/>
      <c r="C26" s="26"/>
      <c r="D26" s="28" t="s">
        <v>34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8">
        <f>ROUND(AG94,2)</f>
        <v>0</v>
      </c>
      <c r="AL26" s="199"/>
      <c r="AM26" s="199"/>
      <c r="AN26" s="199"/>
      <c r="AO26" s="199"/>
      <c r="AP26" s="26"/>
      <c r="AQ26" s="26"/>
      <c r="AR26" s="27"/>
      <c r="BE26" s="26"/>
    </row>
    <row r="27" spans="1:7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00" t="s">
        <v>35</v>
      </c>
      <c r="M28" s="200"/>
      <c r="N28" s="200"/>
      <c r="O28" s="200"/>
      <c r="P28" s="200"/>
      <c r="Q28" s="26"/>
      <c r="R28" s="26"/>
      <c r="S28" s="26"/>
      <c r="T28" s="26"/>
      <c r="U28" s="26"/>
      <c r="V28" s="26"/>
      <c r="W28" s="200" t="s">
        <v>36</v>
      </c>
      <c r="X28" s="200"/>
      <c r="Y28" s="200"/>
      <c r="Z28" s="200"/>
      <c r="AA28" s="200"/>
      <c r="AB28" s="200"/>
      <c r="AC28" s="200"/>
      <c r="AD28" s="200"/>
      <c r="AE28" s="200"/>
      <c r="AF28" s="26"/>
      <c r="AG28" s="26"/>
      <c r="AH28" s="26"/>
      <c r="AI28" s="26"/>
      <c r="AJ28" s="26"/>
      <c r="AK28" s="200" t="s">
        <v>37</v>
      </c>
      <c r="AL28" s="200"/>
      <c r="AM28" s="200"/>
      <c r="AN28" s="200"/>
      <c r="AO28" s="200"/>
      <c r="AP28" s="26"/>
      <c r="AQ28" s="26"/>
      <c r="AR28" s="27"/>
      <c r="BE28" s="26"/>
    </row>
    <row r="29" spans="1:71" s="3" customFormat="1" ht="14.45" customHeight="1" x14ac:dyDescent="0.2">
      <c r="B29" s="31"/>
      <c r="D29" s="23" t="s">
        <v>38</v>
      </c>
      <c r="F29" s="23" t="s">
        <v>39</v>
      </c>
      <c r="L29" s="185">
        <v>0.21</v>
      </c>
      <c r="M29" s="184"/>
      <c r="N29" s="184"/>
      <c r="O29" s="184"/>
      <c r="P29" s="184"/>
      <c r="W29" s="183">
        <f>ROUND(AZ94, 2)</f>
        <v>0</v>
      </c>
      <c r="X29" s="184"/>
      <c r="Y29" s="184"/>
      <c r="Z29" s="184"/>
      <c r="AA29" s="184"/>
      <c r="AB29" s="184"/>
      <c r="AC29" s="184"/>
      <c r="AD29" s="184"/>
      <c r="AE29" s="184"/>
      <c r="AK29" s="183">
        <f>ROUND(AV94, 2)</f>
        <v>0</v>
      </c>
      <c r="AL29" s="184"/>
      <c r="AM29" s="184"/>
      <c r="AN29" s="184"/>
      <c r="AO29" s="184"/>
      <c r="AR29" s="31"/>
    </row>
    <row r="30" spans="1:71" s="3" customFormat="1" ht="14.45" customHeight="1" x14ac:dyDescent="0.2">
      <c r="B30" s="31"/>
      <c r="F30" s="23" t="s">
        <v>40</v>
      </c>
      <c r="L30" s="185">
        <v>0.12</v>
      </c>
      <c r="M30" s="184"/>
      <c r="N30" s="184"/>
      <c r="O30" s="184"/>
      <c r="P30" s="184"/>
      <c r="W30" s="183">
        <f>ROUND(BA94, 2)</f>
        <v>0</v>
      </c>
      <c r="X30" s="184"/>
      <c r="Y30" s="184"/>
      <c r="Z30" s="184"/>
      <c r="AA30" s="184"/>
      <c r="AB30" s="184"/>
      <c r="AC30" s="184"/>
      <c r="AD30" s="184"/>
      <c r="AE30" s="184"/>
      <c r="AK30" s="183">
        <f>ROUND(AW94, 2)</f>
        <v>0</v>
      </c>
      <c r="AL30" s="184"/>
      <c r="AM30" s="184"/>
      <c r="AN30" s="184"/>
      <c r="AO30" s="184"/>
      <c r="AR30" s="31"/>
    </row>
    <row r="31" spans="1:71" s="3" customFormat="1" ht="14.45" hidden="1" customHeight="1" x14ac:dyDescent="0.2">
      <c r="B31" s="31"/>
      <c r="F31" s="23" t="s">
        <v>41</v>
      </c>
      <c r="L31" s="185">
        <v>0.21</v>
      </c>
      <c r="M31" s="184"/>
      <c r="N31" s="184"/>
      <c r="O31" s="184"/>
      <c r="P31" s="184"/>
      <c r="W31" s="183">
        <f>ROUND(BB94, 2)</f>
        <v>0</v>
      </c>
      <c r="X31" s="184"/>
      <c r="Y31" s="184"/>
      <c r="Z31" s="184"/>
      <c r="AA31" s="184"/>
      <c r="AB31" s="184"/>
      <c r="AC31" s="184"/>
      <c r="AD31" s="184"/>
      <c r="AE31" s="184"/>
      <c r="AK31" s="183">
        <v>0</v>
      </c>
      <c r="AL31" s="184"/>
      <c r="AM31" s="184"/>
      <c r="AN31" s="184"/>
      <c r="AO31" s="184"/>
      <c r="AR31" s="31"/>
    </row>
    <row r="32" spans="1:71" s="3" customFormat="1" ht="14.45" hidden="1" customHeight="1" x14ac:dyDescent="0.2">
      <c r="B32" s="31"/>
      <c r="F32" s="23" t="s">
        <v>42</v>
      </c>
      <c r="L32" s="185">
        <v>0.12</v>
      </c>
      <c r="M32" s="184"/>
      <c r="N32" s="184"/>
      <c r="O32" s="184"/>
      <c r="P32" s="184"/>
      <c r="W32" s="183">
        <f>ROUND(BC94, 2)</f>
        <v>0</v>
      </c>
      <c r="X32" s="184"/>
      <c r="Y32" s="184"/>
      <c r="Z32" s="184"/>
      <c r="AA32" s="184"/>
      <c r="AB32" s="184"/>
      <c r="AC32" s="184"/>
      <c r="AD32" s="184"/>
      <c r="AE32" s="184"/>
      <c r="AK32" s="183">
        <v>0</v>
      </c>
      <c r="AL32" s="184"/>
      <c r="AM32" s="184"/>
      <c r="AN32" s="184"/>
      <c r="AO32" s="184"/>
      <c r="AR32" s="31"/>
    </row>
    <row r="33" spans="1:57" s="3" customFormat="1" ht="14.45" hidden="1" customHeight="1" x14ac:dyDescent="0.2">
      <c r="B33" s="31"/>
      <c r="F33" s="23" t="s">
        <v>43</v>
      </c>
      <c r="L33" s="185">
        <v>0</v>
      </c>
      <c r="M33" s="184"/>
      <c r="N33" s="184"/>
      <c r="O33" s="184"/>
      <c r="P33" s="184"/>
      <c r="W33" s="183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K33" s="183">
        <v>0</v>
      </c>
      <c r="AL33" s="184"/>
      <c r="AM33" s="184"/>
      <c r="AN33" s="184"/>
      <c r="AO33" s="184"/>
      <c r="AR33" s="31"/>
    </row>
    <row r="34" spans="1:57" s="2" customFormat="1" ht="6.95" customHeight="1" x14ac:dyDescent="0.2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 x14ac:dyDescent="0.2">
      <c r="A35" s="26"/>
      <c r="B35" s="27"/>
      <c r="C35" s="32"/>
      <c r="D35" s="33" t="s">
        <v>44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45</v>
      </c>
      <c r="U35" s="34"/>
      <c r="V35" s="34"/>
      <c r="W35" s="34"/>
      <c r="X35" s="186" t="s">
        <v>46</v>
      </c>
      <c r="Y35" s="187"/>
      <c r="Z35" s="187"/>
      <c r="AA35" s="187"/>
      <c r="AB35" s="187"/>
      <c r="AC35" s="34"/>
      <c r="AD35" s="34"/>
      <c r="AE35" s="34"/>
      <c r="AF35" s="34"/>
      <c r="AG35" s="34"/>
      <c r="AH35" s="34"/>
      <c r="AI35" s="34"/>
      <c r="AJ35" s="34"/>
      <c r="AK35" s="188">
        <f>SUM(AK26:AK33)</f>
        <v>0</v>
      </c>
      <c r="AL35" s="187"/>
      <c r="AM35" s="187"/>
      <c r="AN35" s="187"/>
      <c r="AO35" s="189"/>
      <c r="AP35" s="32"/>
      <c r="AQ35" s="32"/>
      <c r="AR35" s="27"/>
      <c r="BE35" s="26"/>
    </row>
    <row r="36" spans="1:57" s="2" customFormat="1" ht="6.95" customHeight="1" x14ac:dyDescent="0.2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 x14ac:dyDescent="0.2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6"/>
      <c r="D49" s="37" t="s">
        <v>47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48</v>
      </c>
      <c r="AI49" s="38"/>
      <c r="AJ49" s="38"/>
      <c r="AK49" s="38"/>
      <c r="AL49" s="38"/>
      <c r="AM49" s="38"/>
      <c r="AN49" s="38"/>
      <c r="AO49" s="38"/>
      <c r="AR49" s="36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2.75" x14ac:dyDescent="0.2">
      <c r="A60" s="26"/>
      <c r="B60" s="27"/>
      <c r="C60" s="26"/>
      <c r="D60" s="39" t="s">
        <v>49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50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49</v>
      </c>
      <c r="AI60" s="29"/>
      <c r="AJ60" s="29"/>
      <c r="AK60" s="29"/>
      <c r="AL60" s="29"/>
      <c r="AM60" s="39" t="s">
        <v>50</v>
      </c>
      <c r="AN60" s="29"/>
      <c r="AO60" s="29"/>
      <c r="AP60" s="26"/>
      <c r="AQ60" s="26"/>
      <c r="AR60" s="27"/>
      <c r="BE60" s="26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2.75" x14ac:dyDescent="0.2">
      <c r="A64" s="26"/>
      <c r="B64" s="27"/>
      <c r="C64" s="26"/>
      <c r="D64" s="37" t="s">
        <v>51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52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2.75" x14ac:dyDescent="0.2">
      <c r="A75" s="26"/>
      <c r="B75" s="27"/>
      <c r="C75" s="26"/>
      <c r="D75" s="39" t="s">
        <v>49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50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49</v>
      </c>
      <c r="AI75" s="29"/>
      <c r="AJ75" s="29"/>
      <c r="AK75" s="29"/>
      <c r="AL75" s="29"/>
      <c r="AM75" s="39" t="s">
        <v>50</v>
      </c>
      <c r="AN75" s="29"/>
      <c r="AO75" s="29"/>
      <c r="AP75" s="26"/>
      <c r="AQ75" s="26"/>
      <c r="AR75" s="27"/>
      <c r="BE75" s="26"/>
    </row>
    <row r="76" spans="1:57" s="2" customFormat="1" x14ac:dyDescent="0.2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0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0" s="2" customFormat="1" ht="24.95" customHeight="1" x14ac:dyDescent="0.2">
      <c r="A82" s="26"/>
      <c r="B82" s="27"/>
      <c r="C82" s="18" t="s">
        <v>53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0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0" s="4" customFormat="1" ht="12" customHeight="1" x14ac:dyDescent="0.2">
      <c r="B84" s="45"/>
      <c r="C84" s="23" t="s">
        <v>12</v>
      </c>
      <c r="L84" s="4" t="str">
        <f>K5</f>
        <v>30042024</v>
      </c>
      <c r="AR84" s="45"/>
    </row>
    <row r="85" spans="1:90" s="5" customFormat="1" ht="36.950000000000003" customHeight="1" x14ac:dyDescent="0.2">
      <c r="B85" s="46"/>
      <c r="C85" s="47" t="s">
        <v>14</v>
      </c>
      <c r="L85" s="174" t="str">
        <f>K6</f>
        <v>Výměna technologie SSZ Ovčárecká x Na Louži</v>
      </c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R85" s="46"/>
    </row>
    <row r="86" spans="1:90" s="2" customFormat="1" ht="6.95" customHeight="1" x14ac:dyDescent="0.2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0" s="2" customFormat="1" ht="12" customHeight="1" x14ac:dyDescent="0.2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Kolín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176" t="str">
        <f>IF(AN8= "","",AN8)</f>
        <v>29. 4. 2024</v>
      </c>
      <c r="AN87" s="176"/>
      <c r="AO87" s="26"/>
      <c r="AP87" s="26"/>
      <c r="AQ87" s="26"/>
      <c r="AR87" s="27"/>
      <c r="BE87" s="26"/>
    </row>
    <row r="88" spans="1:90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0" s="2" customFormat="1" ht="15.2" customHeight="1" x14ac:dyDescent="0.2">
      <c r="A89" s="26"/>
      <c r="B89" s="27"/>
      <c r="C89" s="23" t="s">
        <v>22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27</v>
      </c>
      <c r="AJ89" s="26"/>
      <c r="AK89" s="26"/>
      <c r="AL89" s="26"/>
      <c r="AM89" s="177" t="str">
        <f>IF(E17="","",E17)</f>
        <v xml:space="preserve"> </v>
      </c>
      <c r="AN89" s="178"/>
      <c r="AO89" s="178"/>
      <c r="AP89" s="178"/>
      <c r="AQ89" s="26"/>
      <c r="AR89" s="27"/>
      <c r="AS89" s="179" t="s">
        <v>54</v>
      </c>
      <c r="AT89" s="180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0" s="2" customFormat="1" ht="15.2" customHeight="1" x14ac:dyDescent="0.2">
      <c r="A90" s="26"/>
      <c r="B90" s="27"/>
      <c r="C90" s="23" t="s">
        <v>26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29</v>
      </c>
      <c r="AJ90" s="26"/>
      <c r="AK90" s="26"/>
      <c r="AL90" s="26"/>
      <c r="AM90" s="177" t="str">
        <f>IF(E20="","",E20)</f>
        <v>AŽD Praha s.r.o.</v>
      </c>
      <c r="AN90" s="178"/>
      <c r="AO90" s="178"/>
      <c r="AP90" s="178"/>
      <c r="AQ90" s="26"/>
      <c r="AR90" s="27"/>
      <c r="AS90" s="181"/>
      <c r="AT90" s="182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0" s="2" customFormat="1" ht="10.9" customHeight="1" x14ac:dyDescent="0.2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1"/>
      <c r="AT91" s="182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0" s="2" customFormat="1" ht="29.25" customHeight="1" x14ac:dyDescent="0.2">
      <c r="A92" s="26"/>
      <c r="B92" s="27"/>
      <c r="C92" s="169" t="s">
        <v>55</v>
      </c>
      <c r="D92" s="170"/>
      <c r="E92" s="170"/>
      <c r="F92" s="170"/>
      <c r="G92" s="170"/>
      <c r="H92" s="54"/>
      <c r="I92" s="171" t="s">
        <v>56</v>
      </c>
      <c r="J92" s="170"/>
      <c r="K92" s="170"/>
      <c r="L92" s="170"/>
      <c r="M92" s="170"/>
      <c r="N92" s="170"/>
      <c r="O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72" t="s">
        <v>57</v>
      </c>
      <c r="AH92" s="170"/>
      <c r="AI92" s="170"/>
      <c r="AJ92" s="170"/>
      <c r="AK92" s="170"/>
      <c r="AL92" s="170"/>
      <c r="AM92" s="170"/>
      <c r="AN92" s="171" t="s">
        <v>58</v>
      </c>
      <c r="AO92" s="170"/>
      <c r="AP92" s="173"/>
      <c r="AQ92" s="55" t="s">
        <v>59</v>
      </c>
      <c r="AR92" s="27"/>
      <c r="AS92" s="56" t="s">
        <v>60</v>
      </c>
      <c r="AT92" s="57" t="s">
        <v>61</v>
      </c>
      <c r="AU92" s="57" t="s">
        <v>62</v>
      </c>
      <c r="AV92" s="57" t="s">
        <v>63</v>
      </c>
      <c r="AW92" s="57" t="s">
        <v>64</v>
      </c>
      <c r="AX92" s="57" t="s">
        <v>65</v>
      </c>
      <c r="AY92" s="57" t="s">
        <v>66</v>
      </c>
      <c r="AZ92" s="57" t="s">
        <v>67</v>
      </c>
      <c r="BA92" s="57" t="s">
        <v>68</v>
      </c>
      <c r="BB92" s="57" t="s">
        <v>69</v>
      </c>
      <c r="BC92" s="57" t="s">
        <v>70</v>
      </c>
      <c r="BD92" s="58" t="s">
        <v>71</v>
      </c>
      <c r="BE92" s="26"/>
    </row>
    <row r="93" spans="1:90" s="2" customFormat="1" ht="10.9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0" s="6" customFormat="1" ht="32.450000000000003" customHeight="1" x14ac:dyDescent="0.2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3">
        <f>ROUND(AG95,2)</f>
        <v>0</v>
      </c>
      <c r="AH94" s="193"/>
      <c r="AI94" s="193"/>
      <c r="AJ94" s="193"/>
      <c r="AK94" s="193"/>
      <c r="AL94" s="193"/>
      <c r="AM94" s="193"/>
      <c r="AN94" s="194">
        <f>SUM(AG94,AT94)</f>
        <v>0</v>
      </c>
      <c r="AO94" s="194"/>
      <c r="AP94" s="194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356.79199999999997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73</v>
      </c>
      <c r="BT94" s="71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1:90" s="7" customFormat="1" ht="24.75" customHeight="1" x14ac:dyDescent="0.2">
      <c r="A95" s="72" t="s">
        <v>77</v>
      </c>
      <c r="B95" s="73"/>
      <c r="C95" s="74"/>
      <c r="D95" s="192" t="s">
        <v>13</v>
      </c>
      <c r="E95" s="192"/>
      <c r="F95" s="192"/>
      <c r="G95" s="192"/>
      <c r="H95" s="192"/>
      <c r="I95" s="75"/>
      <c r="J95" s="192" t="s">
        <v>15</v>
      </c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190">
        <f>'30042024 - Výměna technol...'!J28</f>
        <v>0</v>
      </c>
      <c r="AH95" s="191"/>
      <c r="AI95" s="191"/>
      <c r="AJ95" s="191"/>
      <c r="AK95" s="191"/>
      <c r="AL95" s="191"/>
      <c r="AM95" s="191"/>
      <c r="AN95" s="190">
        <f>SUM(AG95,AT95)</f>
        <v>0</v>
      </c>
      <c r="AO95" s="191"/>
      <c r="AP95" s="191"/>
      <c r="AQ95" s="76" t="s">
        <v>78</v>
      </c>
      <c r="AR95" s="73"/>
      <c r="AS95" s="77">
        <v>0</v>
      </c>
      <c r="AT95" s="78">
        <f>ROUND(SUM(AV95:AW95),2)</f>
        <v>0</v>
      </c>
      <c r="AU95" s="79">
        <f>'30042024 - Výměna technol...'!P114</f>
        <v>356.79200000000003</v>
      </c>
      <c r="AV95" s="78">
        <f>'30042024 - Výměna technol...'!J31</f>
        <v>0</v>
      </c>
      <c r="AW95" s="78">
        <f>'30042024 - Výměna technol...'!J32</f>
        <v>0</v>
      </c>
      <c r="AX95" s="78">
        <f>'30042024 - Výměna technol...'!J33</f>
        <v>0</v>
      </c>
      <c r="AY95" s="78">
        <f>'30042024 - Výměna technol...'!J34</f>
        <v>0</v>
      </c>
      <c r="AZ95" s="78">
        <f>'30042024 - Výměna technol...'!F31</f>
        <v>0</v>
      </c>
      <c r="BA95" s="78">
        <f>'30042024 - Výměna technol...'!F32</f>
        <v>0</v>
      </c>
      <c r="BB95" s="78">
        <f>'30042024 - Výměna technol...'!F33</f>
        <v>0</v>
      </c>
      <c r="BC95" s="78">
        <f>'30042024 - Výměna technol...'!F34</f>
        <v>0</v>
      </c>
      <c r="BD95" s="80">
        <f>'30042024 - Výměna technol...'!F35</f>
        <v>0</v>
      </c>
      <c r="BT95" s="81" t="s">
        <v>79</v>
      </c>
      <c r="BU95" s="81" t="s">
        <v>80</v>
      </c>
      <c r="BV95" s="81" t="s">
        <v>75</v>
      </c>
      <c r="BW95" s="81" t="s">
        <v>4</v>
      </c>
      <c r="BX95" s="81" t="s">
        <v>76</v>
      </c>
      <c r="CL95" s="81" t="s">
        <v>1</v>
      </c>
    </row>
    <row r="96" spans="1:90" s="2" customFormat="1" ht="30" customHeight="1" x14ac:dyDescent="0.2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 x14ac:dyDescent="0.2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30042024 - Výměna technol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9"/>
  <sheetViews>
    <sheetView showGridLines="0" topLeftCell="A108" workbookViewId="0">
      <selection activeCell="E130" sqref="E13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2"/>
    </row>
    <row r="2" spans="1:46" s="1" customFormat="1" ht="36.950000000000003" customHeight="1" x14ac:dyDescent="0.2">
      <c r="L2" s="16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4" t="s">
        <v>4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 x14ac:dyDescent="0.2">
      <c r="B4" s="17"/>
      <c r="D4" s="18" t="s">
        <v>82</v>
      </c>
      <c r="L4" s="17"/>
      <c r="M4" s="83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2" customFormat="1" ht="12" customHeight="1" x14ac:dyDescent="0.2">
      <c r="A6" s="26"/>
      <c r="B6" s="27"/>
      <c r="C6" s="26"/>
      <c r="D6" s="23" t="s">
        <v>14</v>
      </c>
      <c r="E6" s="26"/>
      <c r="F6" s="26"/>
      <c r="G6" s="26"/>
      <c r="H6" s="26"/>
      <c r="I6" s="26"/>
      <c r="J6" s="26"/>
      <c r="K6" s="26"/>
      <c r="L6" s="3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</row>
    <row r="7" spans="1:46" s="2" customFormat="1" ht="16.5" customHeight="1" x14ac:dyDescent="0.2">
      <c r="A7" s="26"/>
      <c r="B7" s="27"/>
      <c r="C7" s="26"/>
      <c r="D7" s="26"/>
      <c r="E7" s="174" t="s">
        <v>15</v>
      </c>
      <c r="F7" s="201"/>
      <c r="G7" s="201"/>
      <c r="H7" s="201"/>
      <c r="I7" s="26"/>
      <c r="J7" s="26"/>
      <c r="K7" s="26"/>
      <c r="L7" s="3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46" s="2" customFormat="1" x14ac:dyDescent="0.2">
      <c r="A8" s="26"/>
      <c r="B8" s="27"/>
      <c r="C8" s="26"/>
      <c r="D8" s="26"/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2" customHeight="1" x14ac:dyDescent="0.2">
      <c r="A9" s="26"/>
      <c r="B9" s="27"/>
      <c r="C9" s="26"/>
      <c r="D9" s="23" t="s">
        <v>16</v>
      </c>
      <c r="E9" s="26"/>
      <c r="F9" s="21" t="s">
        <v>1</v>
      </c>
      <c r="G9" s="26"/>
      <c r="H9" s="26"/>
      <c r="I9" s="23" t="s">
        <v>17</v>
      </c>
      <c r="J9" s="21" t="s">
        <v>1</v>
      </c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 x14ac:dyDescent="0.2">
      <c r="A10" s="26"/>
      <c r="B10" s="27"/>
      <c r="C10" s="26"/>
      <c r="D10" s="23" t="s">
        <v>18</v>
      </c>
      <c r="E10" s="26"/>
      <c r="F10" s="21" t="s">
        <v>19</v>
      </c>
      <c r="G10" s="26"/>
      <c r="H10" s="26"/>
      <c r="I10" s="23" t="s">
        <v>20</v>
      </c>
      <c r="J10" s="49" t="str">
        <f>'Rekapitulace stavby'!AN8</f>
        <v>29. 4. 2024</v>
      </c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0.9" customHeight="1" x14ac:dyDescent="0.2">
      <c r="A11" s="26"/>
      <c r="B11" s="27"/>
      <c r="C11" s="26"/>
      <c r="D11" s="26"/>
      <c r="E11" s="26"/>
      <c r="F11" s="26"/>
      <c r="G11" s="26"/>
      <c r="H11" s="2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22</v>
      </c>
      <c r="E12" s="26"/>
      <c r="F12" s="26"/>
      <c r="G12" s="26"/>
      <c r="H12" s="26"/>
      <c r="I12" s="23" t="s">
        <v>23</v>
      </c>
      <c r="J12" s="21" t="str">
        <f>IF('Rekapitulace stavby'!AN10="","",'Rekapitulace stavby'!AN10)</f>
        <v/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8" customHeight="1" x14ac:dyDescent="0.2">
      <c r="A13" s="26"/>
      <c r="B13" s="27"/>
      <c r="C13" s="26"/>
      <c r="D13" s="26"/>
      <c r="E13" s="21" t="str">
        <f>IF('Rekapitulace stavby'!E11="","",'Rekapitulace stavby'!E11)</f>
        <v xml:space="preserve"> </v>
      </c>
      <c r="F13" s="26"/>
      <c r="G13" s="26"/>
      <c r="H13" s="26"/>
      <c r="I13" s="23" t="s">
        <v>25</v>
      </c>
      <c r="J13" s="21" t="str">
        <f>IF('Rekapitulace stavby'!AN11="","",'Rekapitulace stavby'!AN11)</f>
        <v/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6.95" customHeight="1" x14ac:dyDescent="0.2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 x14ac:dyDescent="0.2">
      <c r="A15" s="26"/>
      <c r="B15" s="27"/>
      <c r="C15" s="26"/>
      <c r="D15" s="23" t="s">
        <v>26</v>
      </c>
      <c r="E15" s="26"/>
      <c r="F15" s="26"/>
      <c r="G15" s="26"/>
      <c r="H15" s="26"/>
      <c r="I15" s="23" t="s">
        <v>23</v>
      </c>
      <c r="J15" s="21" t="str">
        <f>'Rekapitulace stavby'!AN13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8" customHeight="1" x14ac:dyDescent="0.2">
      <c r="A16" s="26"/>
      <c r="B16" s="27"/>
      <c r="C16" s="26"/>
      <c r="D16" s="26"/>
      <c r="E16" s="195" t="str">
        <f>'Rekapitulace stavby'!E14</f>
        <v xml:space="preserve"> </v>
      </c>
      <c r="F16" s="195"/>
      <c r="G16" s="195"/>
      <c r="H16" s="195"/>
      <c r="I16" s="23" t="s">
        <v>25</v>
      </c>
      <c r="J16" s="21" t="str">
        <f>'Rekapitulace stavby'!AN14</f>
        <v/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6.95" customHeight="1" x14ac:dyDescent="0.2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 x14ac:dyDescent="0.2">
      <c r="A18" s="26"/>
      <c r="B18" s="27"/>
      <c r="C18" s="26"/>
      <c r="D18" s="23" t="s">
        <v>27</v>
      </c>
      <c r="E18" s="26"/>
      <c r="F18" s="26"/>
      <c r="G18" s="26"/>
      <c r="H18" s="26"/>
      <c r="I18" s="23" t="s">
        <v>23</v>
      </c>
      <c r="J18" s="21" t="str">
        <f>IF('Rekapitulace stavby'!AN16="","",'Rekapitulace stavby'!AN16)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 x14ac:dyDescent="0.2">
      <c r="A19" s="26"/>
      <c r="B19" s="27"/>
      <c r="C19" s="26"/>
      <c r="D19" s="26"/>
      <c r="E19" s="21" t="str">
        <f>IF('Rekapitulace stavby'!E17="","",'Rekapitulace stavby'!E17)</f>
        <v xml:space="preserve"> </v>
      </c>
      <c r="F19" s="26"/>
      <c r="G19" s="26"/>
      <c r="H19" s="26"/>
      <c r="I19" s="23" t="s">
        <v>25</v>
      </c>
      <c r="J19" s="21" t="str">
        <f>IF('Rekapitulace stavby'!AN17="","",'Rekapitulace stavby'!AN17)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 x14ac:dyDescent="0.2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 x14ac:dyDescent="0.2">
      <c r="A21" s="26"/>
      <c r="B21" s="27"/>
      <c r="C21" s="26"/>
      <c r="D21" s="23" t="s">
        <v>29</v>
      </c>
      <c r="E21" s="26"/>
      <c r="F21" s="26"/>
      <c r="G21" s="26"/>
      <c r="H21" s="26"/>
      <c r="I21" s="23" t="s">
        <v>23</v>
      </c>
      <c r="J21" s="21" t="s">
        <v>30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 x14ac:dyDescent="0.2">
      <c r="A22" s="26"/>
      <c r="B22" s="27"/>
      <c r="C22" s="26"/>
      <c r="D22" s="26"/>
      <c r="E22" s="21" t="s">
        <v>31</v>
      </c>
      <c r="F22" s="26"/>
      <c r="G22" s="26"/>
      <c r="H22" s="26"/>
      <c r="I22" s="23" t="s">
        <v>25</v>
      </c>
      <c r="J22" s="21" t="s">
        <v>32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 x14ac:dyDescent="0.2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 x14ac:dyDescent="0.2">
      <c r="A24" s="26"/>
      <c r="B24" s="27"/>
      <c r="C24" s="26"/>
      <c r="D24" s="23" t="s">
        <v>33</v>
      </c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8" customFormat="1" ht="16.5" customHeight="1" x14ac:dyDescent="0.2">
      <c r="A25" s="84"/>
      <c r="B25" s="85"/>
      <c r="C25" s="84"/>
      <c r="D25" s="84"/>
      <c r="E25" s="197" t="s">
        <v>1</v>
      </c>
      <c r="F25" s="197"/>
      <c r="G25" s="197"/>
      <c r="H25" s="197"/>
      <c r="I25" s="84"/>
      <c r="J25" s="84"/>
      <c r="K25" s="84"/>
      <c r="L25" s="86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</row>
    <row r="26" spans="1:31" s="2" customFormat="1" ht="6.95" customHeight="1" x14ac:dyDescent="0.2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 x14ac:dyDescent="0.2">
      <c r="A27" s="26"/>
      <c r="B27" s="27"/>
      <c r="C27" s="26"/>
      <c r="D27" s="60"/>
      <c r="E27" s="60"/>
      <c r="F27" s="60"/>
      <c r="G27" s="60"/>
      <c r="H27" s="60"/>
      <c r="I27" s="60"/>
      <c r="J27" s="60"/>
      <c r="K27" s="60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25.35" customHeight="1" x14ac:dyDescent="0.2">
      <c r="A28" s="26"/>
      <c r="B28" s="27"/>
      <c r="C28" s="26"/>
      <c r="D28" s="87" t="s">
        <v>34</v>
      </c>
      <c r="E28" s="26"/>
      <c r="F28" s="26"/>
      <c r="G28" s="26"/>
      <c r="H28" s="26"/>
      <c r="I28" s="26"/>
      <c r="J28" s="65">
        <f>ROUND(J114, 2)</f>
        <v>0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4.45" customHeight="1" x14ac:dyDescent="0.2">
      <c r="A30" s="26"/>
      <c r="B30" s="27"/>
      <c r="C30" s="26"/>
      <c r="D30" s="26"/>
      <c r="E30" s="26"/>
      <c r="F30" s="30" t="s">
        <v>36</v>
      </c>
      <c r="G30" s="26"/>
      <c r="H30" s="26"/>
      <c r="I30" s="30" t="s">
        <v>35</v>
      </c>
      <c r="J30" s="30" t="s">
        <v>37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4.45" customHeight="1" x14ac:dyDescent="0.2">
      <c r="A31" s="26"/>
      <c r="B31" s="27"/>
      <c r="C31" s="26"/>
      <c r="D31" s="88" t="s">
        <v>38</v>
      </c>
      <c r="E31" s="23" t="s">
        <v>39</v>
      </c>
      <c r="F31" s="89">
        <f>ROUND((SUM(BE114:BE218)),  2)</f>
        <v>0</v>
      </c>
      <c r="G31" s="26"/>
      <c r="H31" s="26"/>
      <c r="I31" s="90">
        <v>0.21</v>
      </c>
      <c r="J31" s="89">
        <f>ROUND(((SUM(BE114:BE218))*I31),  2)</f>
        <v>0</v>
      </c>
      <c r="K31" s="26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3" t="s">
        <v>40</v>
      </c>
      <c r="F32" s="89">
        <f>ROUND((SUM(BF114:BF218)),  2)</f>
        <v>0</v>
      </c>
      <c r="G32" s="26"/>
      <c r="H32" s="26"/>
      <c r="I32" s="90">
        <v>0.12</v>
      </c>
      <c r="J32" s="89">
        <f>ROUND(((SUM(BF114:BF218))*I32), 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 x14ac:dyDescent="0.2">
      <c r="A33" s="26"/>
      <c r="B33" s="27"/>
      <c r="C33" s="26"/>
      <c r="D33" s="26"/>
      <c r="E33" s="23" t="s">
        <v>41</v>
      </c>
      <c r="F33" s="89">
        <f>ROUND((SUM(BG114:BG218)),  2)</f>
        <v>0</v>
      </c>
      <c r="G33" s="26"/>
      <c r="H33" s="26"/>
      <c r="I33" s="90">
        <v>0.21</v>
      </c>
      <c r="J33" s="89">
        <f>0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 x14ac:dyDescent="0.2">
      <c r="A34" s="26"/>
      <c r="B34" s="27"/>
      <c r="C34" s="26"/>
      <c r="D34" s="26"/>
      <c r="E34" s="23" t="s">
        <v>42</v>
      </c>
      <c r="F34" s="89">
        <f>ROUND((SUM(BH114:BH218)),  2)</f>
        <v>0</v>
      </c>
      <c r="G34" s="26"/>
      <c r="H34" s="26"/>
      <c r="I34" s="90">
        <v>0.12</v>
      </c>
      <c r="J34" s="89">
        <f>0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43</v>
      </c>
      <c r="F35" s="89">
        <f>ROUND((SUM(BI114:BI218)),  2)</f>
        <v>0</v>
      </c>
      <c r="G35" s="26"/>
      <c r="H35" s="26"/>
      <c r="I35" s="90">
        <v>0</v>
      </c>
      <c r="J35" s="8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6.95" customHeight="1" x14ac:dyDescent="0.2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25.35" customHeight="1" x14ac:dyDescent="0.2">
      <c r="A37" s="26"/>
      <c r="B37" s="27"/>
      <c r="C37" s="91"/>
      <c r="D37" s="92" t="s">
        <v>44</v>
      </c>
      <c r="E37" s="54"/>
      <c r="F37" s="54"/>
      <c r="G37" s="93" t="s">
        <v>45</v>
      </c>
      <c r="H37" s="94" t="s">
        <v>46</v>
      </c>
      <c r="I37" s="54"/>
      <c r="J37" s="95">
        <f>SUM(J28:J35)</f>
        <v>0</v>
      </c>
      <c r="K37" s="9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1" customFormat="1" ht="14.45" customHeight="1" x14ac:dyDescent="0.2">
      <c r="B39" s="17"/>
      <c r="L39" s="17"/>
    </row>
    <row r="40" spans="1:31" s="1" customFormat="1" ht="14.45" customHeight="1" x14ac:dyDescent="0.2">
      <c r="B40" s="17"/>
      <c r="L40" s="17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49</v>
      </c>
      <c r="E61" s="29"/>
      <c r="F61" s="97" t="s">
        <v>50</v>
      </c>
      <c r="G61" s="39" t="s">
        <v>49</v>
      </c>
      <c r="H61" s="29"/>
      <c r="I61" s="29"/>
      <c r="J61" s="98" t="s">
        <v>50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51</v>
      </c>
      <c r="E65" s="40"/>
      <c r="F65" s="40"/>
      <c r="G65" s="37" t="s">
        <v>52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49</v>
      </c>
      <c r="E76" s="29"/>
      <c r="F76" s="97" t="s">
        <v>50</v>
      </c>
      <c r="G76" s="39" t="s">
        <v>49</v>
      </c>
      <c r="H76" s="29"/>
      <c r="I76" s="29"/>
      <c r="J76" s="98" t="s">
        <v>50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 x14ac:dyDescent="0.2">
      <c r="A82" s="26"/>
      <c r="B82" s="27"/>
      <c r="C82" s="18" t="s">
        <v>83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 x14ac:dyDescent="0.2">
      <c r="A85" s="26"/>
      <c r="B85" s="27"/>
      <c r="C85" s="26"/>
      <c r="D85" s="26"/>
      <c r="E85" s="174" t="str">
        <f>E7</f>
        <v>Výměna technologie SSZ Ovčárecká x Na Louži</v>
      </c>
      <c r="F85" s="201"/>
      <c r="G85" s="201"/>
      <c r="H85" s="20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6.95" hidden="1" customHeight="1" x14ac:dyDescent="0.2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2" hidden="1" customHeight="1" x14ac:dyDescent="0.2">
      <c r="A87" s="26"/>
      <c r="B87" s="27"/>
      <c r="C87" s="23" t="s">
        <v>18</v>
      </c>
      <c r="D87" s="26"/>
      <c r="E87" s="26"/>
      <c r="F87" s="21" t="str">
        <f>F10</f>
        <v>Kolín</v>
      </c>
      <c r="G87" s="26"/>
      <c r="H87" s="26"/>
      <c r="I87" s="23" t="s">
        <v>20</v>
      </c>
      <c r="J87" s="49" t="str">
        <f>IF(J10="","",J10)</f>
        <v>29. 4. 2024</v>
      </c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5.2" hidden="1" customHeight="1" x14ac:dyDescent="0.2">
      <c r="A89" s="26"/>
      <c r="B89" s="27"/>
      <c r="C89" s="23" t="s">
        <v>22</v>
      </c>
      <c r="D89" s="26"/>
      <c r="E89" s="26"/>
      <c r="F89" s="21" t="str">
        <f>E13</f>
        <v xml:space="preserve"> </v>
      </c>
      <c r="G89" s="26"/>
      <c r="H89" s="26"/>
      <c r="I89" s="23" t="s">
        <v>27</v>
      </c>
      <c r="J89" s="24" t="str">
        <f>E19</f>
        <v xml:space="preserve"> 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15.2" hidden="1" customHeight="1" x14ac:dyDescent="0.2">
      <c r="A90" s="26"/>
      <c r="B90" s="27"/>
      <c r="C90" s="23" t="s">
        <v>26</v>
      </c>
      <c r="D90" s="26"/>
      <c r="E90" s="26"/>
      <c r="F90" s="21" t="str">
        <f>IF(E16="","",E16)</f>
        <v xml:space="preserve"> </v>
      </c>
      <c r="G90" s="26"/>
      <c r="H90" s="26"/>
      <c r="I90" s="23" t="s">
        <v>29</v>
      </c>
      <c r="J90" s="24" t="str">
        <f>E22</f>
        <v>AŽD Praha s.r.o.</v>
      </c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0.35" hidden="1" customHeight="1" x14ac:dyDescent="0.2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29.25" hidden="1" customHeight="1" x14ac:dyDescent="0.2">
      <c r="A92" s="26"/>
      <c r="B92" s="27"/>
      <c r="C92" s="99" t="s">
        <v>84</v>
      </c>
      <c r="D92" s="91"/>
      <c r="E92" s="91"/>
      <c r="F92" s="91"/>
      <c r="G92" s="91"/>
      <c r="H92" s="91"/>
      <c r="I92" s="91"/>
      <c r="J92" s="100" t="s">
        <v>85</v>
      </c>
      <c r="K92" s="91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2.9" hidden="1" customHeight="1" x14ac:dyDescent="0.2">
      <c r="A94" s="26"/>
      <c r="B94" s="27"/>
      <c r="C94" s="101" t="s">
        <v>86</v>
      </c>
      <c r="D94" s="26"/>
      <c r="E94" s="26"/>
      <c r="F94" s="26"/>
      <c r="G94" s="26"/>
      <c r="H94" s="26"/>
      <c r="I94" s="26"/>
      <c r="J94" s="65">
        <f>J114</f>
        <v>0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U94" s="14" t="s">
        <v>87</v>
      </c>
    </row>
    <row r="95" spans="1:47" s="9" customFormat="1" ht="24.95" hidden="1" customHeight="1" x14ac:dyDescent="0.2">
      <c r="B95" s="102"/>
      <c r="D95" s="103" t="s">
        <v>88</v>
      </c>
      <c r="E95" s="104"/>
      <c r="F95" s="104"/>
      <c r="G95" s="104"/>
      <c r="H95" s="104"/>
      <c r="I95" s="104"/>
      <c r="J95" s="105">
        <f>J115</f>
        <v>0</v>
      </c>
      <c r="L95" s="102"/>
    </row>
    <row r="96" spans="1:47" s="10" customFormat="1" ht="19.899999999999999" hidden="1" customHeight="1" x14ac:dyDescent="0.2">
      <c r="B96" s="106"/>
      <c r="D96" s="107" t="s">
        <v>89</v>
      </c>
      <c r="E96" s="108"/>
      <c r="F96" s="108"/>
      <c r="G96" s="108"/>
      <c r="H96" s="108"/>
      <c r="I96" s="108"/>
      <c r="J96" s="109">
        <f>J116</f>
        <v>0</v>
      </c>
      <c r="L96" s="106"/>
    </row>
    <row r="97" spans="1:31" s="2" customFormat="1" ht="21.75" hidden="1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s="2" customFormat="1" ht="6.95" hidden="1" customHeight="1" x14ac:dyDescent="0.2">
      <c r="A98" s="26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31" hidden="1" x14ac:dyDescent="0.2"/>
    <row r="100" spans="1:31" hidden="1" x14ac:dyDescent="0.2"/>
    <row r="101" spans="1:31" hidden="1" x14ac:dyDescent="0.2"/>
    <row r="102" spans="1:31" s="2" customFormat="1" ht="6.95" customHeight="1" x14ac:dyDescent="0.2">
      <c r="A102" s="26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24.95" customHeight="1" x14ac:dyDescent="0.2">
      <c r="A103" s="26"/>
      <c r="B103" s="27"/>
      <c r="C103" s="18" t="s">
        <v>90</v>
      </c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 x14ac:dyDescent="0.2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2" customHeight="1" x14ac:dyDescent="0.2">
      <c r="A105" s="26"/>
      <c r="B105" s="27"/>
      <c r="C105" s="23" t="s">
        <v>14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6.5" customHeight="1" x14ac:dyDescent="0.2">
      <c r="A106" s="26"/>
      <c r="B106" s="27"/>
      <c r="C106" s="26"/>
      <c r="D106" s="26"/>
      <c r="E106" s="174" t="str">
        <f>E7</f>
        <v>Výměna technologie SSZ Ovčárecká x Na Louži</v>
      </c>
      <c r="F106" s="201"/>
      <c r="G106" s="201"/>
      <c r="H106" s="201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 x14ac:dyDescent="0.2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 x14ac:dyDescent="0.2">
      <c r="A108" s="26"/>
      <c r="B108" s="27"/>
      <c r="C108" s="23" t="s">
        <v>18</v>
      </c>
      <c r="D108" s="26"/>
      <c r="E108" s="26"/>
      <c r="F108" s="21" t="str">
        <f>F10</f>
        <v>Kolín</v>
      </c>
      <c r="G108" s="26"/>
      <c r="H108" s="26"/>
      <c r="I108" s="23" t="s">
        <v>20</v>
      </c>
      <c r="J108" s="49" t="str">
        <f>IF(J10="","",J10)</f>
        <v>29. 4. 2024</v>
      </c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 x14ac:dyDescent="0.2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5.2" customHeight="1" x14ac:dyDescent="0.2">
      <c r="A110" s="26"/>
      <c r="B110" s="27"/>
      <c r="C110" s="23" t="s">
        <v>22</v>
      </c>
      <c r="D110" s="26"/>
      <c r="E110" s="26"/>
      <c r="F110" s="21" t="str">
        <f>E13</f>
        <v xml:space="preserve"> </v>
      </c>
      <c r="G110" s="26"/>
      <c r="H110" s="26"/>
      <c r="I110" s="23" t="s">
        <v>27</v>
      </c>
      <c r="J110" s="24" t="str">
        <f>E19</f>
        <v xml:space="preserve"> </v>
      </c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5.2" customHeight="1" x14ac:dyDescent="0.2">
      <c r="A111" s="26"/>
      <c r="B111" s="27"/>
      <c r="C111" s="23" t="s">
        <v>26</v>
      </c>
      <c r="D111" s="26"/>
      <c r="E111" s="26"/>
      <c r="F111" s="21" t="str">
        <f>IF(E16="","",E16)</f>
        <v xml:space="preserve"> </v>
      </c>
      <c r="G111" s="26"/>
      <c r="H111" s="26"/>
      <c r="I111" s="23" t="s">
        <v>29</v>
      </c>
      <c r="J111" s="24" t="str">
        <f>E22</f>
        <v>AŽD Praha s.r.o.</v>
      </c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0.35" customHeight="1" x14ac:dyDescent="0.2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11" customFormat="1" ht="29.25" customHeight="1" x14ac:dyDescent="0.2">
      <c r="A113" s="110"/>
      <c r="B113" s="111"/>
      <c r="C113" s="112" t="s">
        <v>91</v>
      </c>
      <c r="D113" s="113" t="s">
        <v>59</v>
      </c>
      <c r="E113" s="113" t="s">
        <v>55</v>
      </c>
      <c r="F113" s="113" t="s">
        <v>56</v>
      </c>
      <c r="G113" s="113" t="s">
        <v>92</v>
      </c>
      <c r="H113" s="113" t="s">
        <v>93</v>
      </c>
      <c r="I113" s="113" t="s">
        <v>94</v>
      </c>
      <c r="J113" s="114" t="s">
        <v>85</v>
      </c>
      <c r="K113" s="115" t="s">
        <v>95</v>
      </c>
      <c r="L113" s="116"/>
      <c r="M113" s="56" t="s">
        <v>1</v>
      </c>
      <c r="N113" s="57" t="s">
        <v>38</v>
      </c>
      <c r="O113" s="57" t="s">
        <v>96</v>
      </c>
      <c r="P113" s="57" t="s">
        <v>97</v>
      </c>
      <c r="Q113" s="57" t="s">
        <v>98</v>
      </c>
      <c r="R113" s="57" t="s">
        <v>99</v>
      </c>
      <c r="S113" s="57" t="s">
        <v>100</v>
      </c>
      <c r="T113" s="58" t="s">
        <v>101</v>
      </c>
      <c r="U113" s="110"/>
      <c r="V113" s="110"/>
      <c r="W113" s="110"/>
      <c r="X113" s="110"/>
      <c r="Y113" s="110"/>
      <c r="Z113" s="110"/>
      <c r="AA113" s="110"/>
      <c r="AB113" s="110"/>
      <c r="AC113" s="110"/>
      <c r="AD113" s="110"/>
      <c r="AE113" s="110"/>
    </row>
    <row r="114" spans="1:65" s="2" customFormat="1" ht="22.9" customHeight="1" x14ac:dyDescent="0.25">
      <c r="A114" s="26"/>
      <c r="B114" s="27"/>
      <c r="C114" s="63" t="s">
        <v>102</v>
      </c>
      <c r="D114" s="26"/>
      <c r="E114" s="26"/>
      <c r="F114" s="26"/>
      <c r="G114" s="26"/>
      <c r="H114" s="26"/>
      <c r="I114" s="26"/>
      <c r="J114" s="117">
        <f>BK114</f>
        <v>0</v>
      </c>
      <c r="K114" s="26"/>
      <c r="L114" s="27"/>
      <c r="M114" s="59"/>
      <c r="N114" s="50"/>
      <c r="O114" s="60"/>
      <c r="P114" s="118">
        <f>P115</f>
        <v>356.79200000000003</v>
      </c>
      <c r="Q114" s="60"/>
      <c r="R114" s="118">
        <f>R115</f>
        <v>1.5E-3</v>
      </c>
      <c r="S114" s="60"/>
      <c r="T114" s="119">
        <f>T115</f>
        <v>0</v>
      </c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T114" s="14" t="s">
        <v>73</v>
      </c>
      <c r="AU114" s="14" t="s">
        <v>87</v>
      </c>
      <c r="BK114" s="120">
        <f>BK115</f>
        <v>0</v>
      </c>
    </row>
    <row r="115" spans="1:65" s="12" customFormat="1" ht="25.9" customHeight="1" x14ac:dyDescent="0.2">
      <c r="B115" s="121"/>
      <c r="D115" s="122" t="s">
        <v>73</v>
      </c>
      <c r="E115" s="123" t="s">
        <v>103</v>
      </c>
      <c r="F115" s="123" t="s">
        <v>104</v>
      </c>
      <c r="J115" s="124">
        <f>BK115</f>
        <v>0</v>
      </c>
      <c r="L115" s="121"/>
      <c r="M115" s="125"/>
      <c r="N115" s="126"/>
      <c r="O115" s="126"/>
      <c r="P115" s="127">
        <f>P116</f>
        <v>356.79200000000003</v>
      </c>
      <c r="Q115" s="126"/>
      <c r="R115" s="127">
        <f>R116</f>
        <v>1.5E-3</v>
      </c>
      <c r="S115" s="126"/>
      <c r="T115" s="128">
        <f>T116</f>
        <v>0</v>
      </c>
      <c r="AR115" s="122" t="s">
        <v>105</v>
      </c>
      <c r="AT115" s="129" t="s">
        <v>73</v>
      </c>
      <c r="AU115" s="129" t="s">
        <v>74</v>
      </c>
      <c r="AY115" s="122" t="s">
        <v>106</v>
      </c>
      <c r="BK115" s="130">
        <f>BK116</f>
        <v>0</v>
      </c>
    </row>
    <row r="116" spans="1:65" s="12" customFormat="1" ht="22.9" customHeight="1" x14ac:dyDescent="0.2">
      <c r="B116" s="121"/>
      <c r="D116" s="122" t="s">
        <v>73</v>
      </c>
      <c r="E116" s="131" t="s">
        <v>107</v>
      </c>
      <c r="F116" s="131" t="s">
        <v>108</v>
      </c>
      <c r="J116" s="132">
        <f>BK116</f>
        <v>0</v>
      </c>
      <c r="L116" s="121"/>
      <c r="M116" s="125"/>
      <c r="N116" s="126"/>
      <c r="O116" s="126"/>
      <c r="P116" s="127">
        <f>SUM(P117:P218)</f>
        <v>356.79200000000003</v>
      </c>
      <c r="Q116" s="126"/>
      <c r="R116" s="127">
        <f>SUM(R117:R218)</f>
        <v>1.5E-3</v>
      </c>
      <c r="S116" s="126"/>
      <c r="T116" s="128">
        <f>SUM(T117:T218)</f>
        <v>0</v>
      </c>
      <c r="AR116" s="122" t="s">
        <v>105</v>
      </c>
      <c r="AT116" s="129" t="s">
        <v>73</v>
      </c>
      <c r="AU116" s="129" t="s">
        <v>79</v>
      </c>
      <c r="AY116" s="122" t="s">
        <v>106</v>
      </c>
      <c r="BK116" s="130">
        <f>SUM(BK117:BK218)</f>
        <v>0</v>
      </c>
    </row>
    <row r="117" spans="1:65" s="2" customFormat="1" ht="24.2" customHeight="1" x14ac:dyDescent="0.2">
      <c r="A117" s="26"/>
      <c r="B117" s="133"/>
      <c r="C117" s="134" t="s">
        <v>79</v>
      </c>
      <c r="D117" s="134" t="s">
        <v>109</v>
      </c>
      <c r="E117" s="135" t="s">
        <v>110</v>
      </c>
      <c r="F117" s="136" t="s">
        <v>111</v>
      </c>
      <c r="G117" s="137" t="s">
        <v>112</v>
      </c>
      <c r="H117" s="138">
        <v>1</v>
      </c>
      <c r="I117" s="139"/>
      <c r="J117" s="139">
        <f>ROUND(I117*H117,2)</f>
        <v>0</v>
      </c>
      <c r="K117" s="140"/>
      <c r="L117" s="27"/>
      <c r="M117" s="141" t="s">
        <v>1</v>
      </c>
      <c r="N117" s="142" t="s">
        <v>39</v>
      </c>
      <c r="O117" s="143">
        <v>1.83</v>
      </c>
      <c r="P117" s="143">
        <f>O117*H117</f>
        <v>1.83</v>
      </c>
      <c r="Q117" s="143">
        <v>0</v>
      </c>
      <c r="R117" s="143">
        <f>Q117*H117</f>
        <v>0</v>
      </c>
      <c r="S117" s="143">
        <v>0</v>
      </c>
      <c r="T117" s="144">
        <f>S117*H117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R117" s="145" t="s">
        <v>113</v>
      </c>
      <c r="AT117" s="145" t="s">
        <v>109</v>
      </c>
      <c r="AU117" s="145" t="s">
        <v>81</v>
      </c>
      <c r="AY117" s="14" t="s">
        <v>106</v>
      </c>
      <c r="BE117" s="146">
        <f>IF(N117="základní",J117,0)</f>
        <v>0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4" t="s">
        <v>79</v>
      </c>
      <c r="BK117" s="146">
        <f>ROUND(I117*H117,2)</f>
        <v>0</v>
      </c>
      <c r="BL117" s="14" t="s">
        <v>113</v>
      </c>
      <c r="BM117" s="145" t="s">
        <v>114</v>
      </c>
    </row>
    <row r="118" spans="1:65" s="2" customFormat="1" ht="48.75" x14ac:dyDescent="0.2">
      <c r="A118" s="26"/>
      <c r="B118" s="27"/>
      <c r="C118" s="26"/>
      <c r="D118" s="147" t="s">
        <v>115</v>
      </c>
      <c r="E118" s="26"/>
      <c r="F118" s="148" t="s">
        <v>116</v>
      </c>
      <c r="G118" s="26"/>
      <c r="H118" s="26"/>
      <c r="I118" s="26" t="s">
        <v>1</v>
      </c>
      <c r="J118" s="26"/>
      <c r="K118" s="26"/>
      <c r="L118" s="27"/>
      <c r="M118" s="149"/>
      <c r="N118" s="150"/>
      <c r="O118" s="52"/>
      <c r="P118" s="52"/>
      <c r="Q118" s="52"/>
      <c r="R118" s="52"/>
      <c r="S118" s="52"/>
      <c r="T118" s="53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115</v>
      </c>
      <c r="AU118" s="14" t="s">
        <v>81</v>
      </c>
    </row>
    <row r="119" spans="1:65" s="2" customFormat="1" x14ac:dyDescent="0.2">
      <c r="A119" s="26"/>
      <c r="B119" s="27"/>
      <c r="C119" s="26"/>
      <c r="D119" s="151" t="s">
        <v>117</v>
      </c>
      <c r="E119" s="26"/>
      <c r="F119" s="152" t="s">
        <v>118</v>
      </c>
      <c r="G119" s="26"/>
      <c r="H119" s="26"/>
      <c r="I119" s="26" t="s">
        <v>1</v>
      </c>
      <c r="J119" s="26"/>
      <c r="K119" s="26"/>
      <c r="L119" s="27"/>
      <c r="M119" s="149"/>
      <c r="N119" s="150"/>
      <c r="O119" s="52"/>
      <c r="P119" s="52"/>
      <c r="Q119" s="52"/>
      <c r="R119" s="52"/>
      <c r="S119" s="52"/>
      <c r="T119" s="53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117</v>
      </c>
      <c r="AU119" s="14" t="s">
        <v>81</v>
      </c>
    </row>
    <row r="120" spans="1:65" s="2" customFormat="1" ht="24.2" customHeight="1" x14ac:dyDescent="0.2">
      <c r="A120" s="26"/>
      <c r="B120" s="133"/>
      <c r="C120" s="134" t="s">
        <v>81</v>
      </c>
      <c r="D120" s="134" t="s">
        <v>109</v>
      </c>
      <c r="E120" s="135" t="s">
        <v>119</v>
      </c>
      <c r="F120" s="136" t="s">
        <v>120</v>
      </c>
      <c r="G120" s="137" t="s">
        <v>112</v>
      </c>
      <c r="H120" s="138">
        <v>4</v>
      </c>
      <c r="I120" s="139"/>
      <c r="J120" s="139">
        <f>ROUND(I120*H120,2)</f>
        <v>0</v>
      </c>
      <c r="K120" s="140"/>
      <c r="L120" s="27"/>
      <c r="M120" s="141" t="s">
        <v>1</v>
      </c>
      <c r="N120" s="142" t="s">
        <v>39</v>
      </c>
      <c r="O120" s="143">
        <v>1.88</v>
      </c>
      <c r="P120" s="143">
        <f>O120*H120</f>
        <v>7.52</v>
      </c>
      <c r="Q120" s="143">
        <v>0</v>
      </c>
      <c r="R120" s="143">
        <f>Q120*H120</f>
        <v>0</v>
      </c>
      <c r="S120" s="143">
        <v>0</v>
      </c>
      <c r="T120" s="144">
        <f>S120*H120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R120" s="145" t="s">
        <v>113</v>
      </c>
      <c r="AT120" s="145" t="s">
        <v>109</v>
      </c>
      <c r="AU120" s="145" t="s">
        <v>81</v>
      </c>
      <c r="AY120" s="14" t="s">
        <v>106</v>
      </c>
      <c r="BE120" s="146">
        <f>IF(N120="základní",J120,0)</f>
        <v>0</v>
      </c>
      <c r="BF120" s="146">
        <f>IF(N120="snížená",J120,0)</f>
        <v>0</v>
      </c>
      <c r="BG120" s="146">
        <f>IF(N120="zákl. přenesená",J120,0)</f>
        <v>0</v>
      </c>
      <c r="BH120" s="146">
        <f>IF(N120="sníž. přenesená",J120,0)</f>
        <v>0</v>
      </c>
      <c r="BI120" s="146">
        <f>IF(N120="nulová",J120,0)</f>
        <v>0</v>
      </c>
      <c r="BJ120" s="14" t="s">
        <v>79</v>
      </c>
      <c r="BK120" s="146">
        <f>ROUND(I120*H120,2)</f>
        <v>0</v>
      </c>
      <c r="BL120" s="14" t="s">
        <v>113</v>
      </c>
      <c r="BM120" s="145" t="s">
        <v>121</v>
      </c>
    </row>
    <row r="121" spans="1:65" s="2" customFormat="1" ht="48.75" x14ac:dyDescent="0.2">
      <c r="A121" s="26"/>
      <c r="B121" s="27"/>
      <c r="C121" s="26"/>
      <c r="D121" s="147" t="s">
        <v>115</v>
      </c>
      <c r="E121" s="26"/>
      <c r="F121" s="148" t="s">
        <v>122</v>
      </c>
      <c r="G121" s="26"/>
      <c r="H121" s="26"/>
      <c r="I121" s="26" t="s">
        <v>1</v>
      </c>
      <c r="J121" s="26"/>
      <c r="K121" s="26"/>
      <c r="L121" s="27"/>
      <c r="M121" s="149"/>
      <c r="N121" s="150"/>
      <c r="O121" s="52"/>
      <c r="P121" s="52"/>
      <c r="Q121" s="52"/>
      <c r="R121" s="52"/>
      <c r="S121" s="52"/>
      <c r="T121" s="53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115</v>
      </c>
      <c r="AU121" s="14" t="s">
        <v>81</v>
      </c>
    </row>
    <row r="122" spans="1:65" s="2" customFormat="1" x14ac:dyDescent="0.2">
      <c r="A122" s="26"/>
      <c r="B122" s="27"/>
      <c r="C122" s="26"/>
      <c r="D122" s="151" t="s">
        <v>117</v>
      </c>
      <c r="E122" s="26"/>
      <c r="F122" s="152" t="s">
        <v>123</v>
      </c>
      <c r="G122" s="26"/>
      <c r="H122" s="26"/>
      <c r="I122" s="26" t="s">
        <v>1</v>
      </c>
      <c r="J122" s="26"/>
      <c r="K122" s="26"/>
      <c r="L122" s="27"/>
      <c r="M122" s="149"/>
      <c r="N122" s="150"/>
      <c r="O122" s="52"/>
      <c r="P122" s="52"/>
      <c r="Q122" s="52"/>
      <c r="R122" s="52"/>
      <c r="S122" s="52"/>
      <c r="T122" s="53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117</v>
      </c>
      <c r="AU122" s="14" t="s">
        <v>81</v>
      </c>
    </row>
    <row r="123" spans="1:65" s="2" customFormat="1" ht="24.2" customHeight="1" x14ac:dyDescent="0.2">
      <c r="A123" s="26"/>
      <c r="B123" s="133"/>
      <c r="C123" s="134" t="s">
        <v>105</v>
      </c>
      <c r="D123" s="134" t="s">
        <v>109</v>
      </c>
      <c r="E123" s="135" t="s">
        <v>124</v>
      </c>
      <c r="F123" s="136" t="s">
        <v>125</v>
      </c>
      <c r="G123" s="137" t="s">
        <v>112</v>
      </c>
      <c r="H123" s="138">
        <v>5</v>
      </c>
      <c r="I123" s="139"/>
      <c r="J123" s="139">
        <f>ROUND(I123*H123,2)</f>
        <v>0</v>
      </c>
      <c r="K123" s="140"/>
      <c r="L123" s="27"/>
      <c r="M123" s="141" t="s">
        <v>1</v>
      </c>
      <c r="N123" s="142" t="s">
        <v>39</v>
      </c>
      <c r="O123" s="143">
        <v>2</v>
      </c>
      <c r="P123" s="143">
        <f>O123*H123</f>
        <v>10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5" t="s">
        <v>113</v>
      </c>
      <c r="AT123" s="145" t="s">
        <v>109</v>
      </c>
      <c r="AU123" s="145" t="s">
        <v>81</v>
      </c>
      <c r="AY123" s="14" t="s">
        <v>106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4" t="s">
        <v>79</v>
      </c>
      <c r="BK123" s="146">
        <f>ROUND(I123*H123,2)</f>
        <v>0</v>
      </c>
      <c r="BL123" s="14" t="s">
        <v>113</v>
      </c>
      <c r="BM123" s="145" t="s">
        <v>126</v>
      </c>
    </row>
    <row r="124" spans="1:65" s="2" customFormat="1" ht="48.75" x14ac:dyDescent="0.2">
      <c r="A124" s="26"/>
      <c r="B124" s="27"/>
      <c r="C124" s="26"/>
      <c r="D124" s="147" t="s">
        <v>115</v>
      </c>
      <c r="E124" s="26"/>
      <c r="F124" s="148" t="s">
        <v>127</v>
      </c>
      <c r="G124" s="26"/>
      <c r="H124" s="26"/>
      <c r="I124" s="26" t="s">
        <v>1</v>
      </c>
      <c r="J124" s="26"/>
      <c r="K124" s="26"/>
      <c r="L124" s="27"/>
      <c r="M124" s="149"/>
      <c r="N124" s="150"/>
      <c r="O124" s="52"/>
      <c r="P124" s="52"/>
      <c r="Q124" s="52"/>
      <c r="R124" s="52"/>
      <c r="S124" s="52"/>
      <c r="T124" s="53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115</v>
      </c>
      <c r="AU124" s="14" t="s">
        <v>81</v>
      </c>
    </row>
    <row r="125" spans="1:65" s="2" customFormat="1" x14ac:dyDescent="0.2">
      <c r="A125" s="26"/>
      <c r="B125" s="27"/>
      <c r="C125" s="26"/>
      <c r="D125" s="151" t="s">
        <v>117</v>
      </c>
      <c r="E125" s="26"/>
      <c r="F125" s="152" t="s">
        <v>128</v>
      </c>
      <c r="G125" s="26"/>
      <c r="H125" s="26"/>
      <c r="I125" s="26" t="s">
        <v>1</v>
      </c>
      <c r="J125" s="26"/>
      <c r="K125" s="26"/>
      <c r="L125" s="27"/>
      <c r="M125" s="149"/>
      <c r="N125" s="150"/>
      <c r="O125" s="52"/>
      <c r="P125" s="52"/>
      <c r="Q125" s="52"/>
      <c r="R125" s="52"/>
      <c r="S125" s="52"/>
      <c r="T125" s="53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117</v>
      </c>
      <c r="AU125" s="14" t="s">
        <v>81</v>
      </c>
    </row>
    <row r="126" spans="1:65" s="2" customFormat="1" ht="24.2" customHeight="1" x14ac:dyDescent="0.2">
      <c r="A126" s="26"/>
      <c r="B126" s="133"/>
      <c r="C126" s="134" t="s">
        <v>129</v>
      </c>
      <c r="D126" s="134" t="s">
        <v>109</v>
      </c>
      <c r="E126" s="135" t="s">
        <v>130</v>
      </c>
      <c r="F126" s="136" t="s">
        <v>131</v>
      </c>
      <c r="G126" s="137" t="s">
        <v>112</v>
      </c>
      <c r="H126" s="138">
        <v>5</v>
      </c>
      <c r="I126" s="139"/>
      <c r="J126" s="139">
        <f>ROUND(I126*H126,2)</f>
        <v>0</v>
      </c>
      <c r="K126" s="140"/>
      <c r="L126" s="27"/>
      <c r="M126" s="141" t="s">
        <v>1</v>
      </c>
      <c r="N126" s="142" t="s">
        <v>39</v>
      </c>
      <c r="O126" s="143">
        <v>3.37</v>
      </c>
      <c r="P126" s="143">
        <f>O126*H126</f>
        <v>16.850000000000001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5" t="s">
        <v>113</v>
      </c>
      <c r="AT126" s="145" t="s">
        <v>109</v>
      </c>
      <c r="AU126" s="145" t="s">
        <v>81</v>
      </c>
      <c r="AY126" s="14" t="s">
        <v>106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4" t="s">
        <v>79</v>
      </c>
      <c r="BK126" s="146">
        <f>ROUND(I126*H126,2)</f>
        <v>0</v>
      </c>
      <c r="BL126" s="14" t="s">
        <v>113</v>
      </c>
      <c r="BM126" s="145" t="s">
        <v>132</v>
      </c>
    </row>
    <row r="127" spans="1:65" s="2" customFormat="1" ht="48.75" x14ac:dyDescent="0.2">
      <c r="A127" s="26"/>
      <c r="B127" s="27"/>
      <c r="C127" s="26"/>
      <c r="D127" s="147" t="s">
        <v>115</v>
      </c>
      <c r="E127" s="26"/>
      <c r="F127" s="148" t="s">
        <v>133</v>
      </c>
      <c r="G127" s="26"/>
      <c r="H127" s="26"/>
      <c r="I127" s="26"/>
      <c r="J127" s="26"/>
      <c r="K127" s="26"/>
      <c r="L127" s="27"/>
      <c r="M127" s="149"/>
      <c r="N127" s="150"/>
      <c r="O127" s="52"/>
      <c r="P127" s="52"/>
      <c r="Q127" s="52"/>
      <c r="R127" s="52"/>
      <c r="S127" s="52"/>
      <c r="T127" s="53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115</v>
      </c>
      <c r="AU127" s="14" t="s">
        <v>81</v>
      </c>
    </row>
    <row r="128" spans="1:65" s="2" customFormat="1" x14ac:dyDescent="0.2">
      <c r="A128" s="26"/>
      <c r="B128" s="27"/>
      <c r="C128" s="26"/>
      <c r="D128" s="151" t="s">
        <v>117</v>
      </c>
      <c r="E128" s="26"/>
      <c r="F128" s="152" t="s">
        <v>134</v>
      </c>
      <c r="G128" s="26"/>
      <c r="H128" s="26"/>
      <c r="I128" s="26" t="s">
        <v>1</v>
      </c>
      <c r="J128" s="26"/>
      <c r="K128" s="26"/>
      <c r="L128" s="27"/>
      <c r="M128" s="149"/>
      <c r="N128" s="150"/>
      <c r="O128" s="52"/>
      <c r="P128" s="52"/>
      <c r="Q128" s="52"/>
      <c r="R128" s="52"/>
      <c r="S128" s="52"/>
      <c r="T128" s="53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117</v>
      </c>
      <c r="AU128" s="14" t="s">
        <v>81</v>
      </c>
    </row>
    <row r="129" spans="1:65" s="2" customFormat="1" ht="24.2" customHeight="1" x14ac:dyDescent="0.2">
      <c r="A129" s="26"/>
      <c r="B129" s="133"/>
      <c r="C129" s="134" t="s">
        <v>135</v>
      </c>
      <c r="D129" s="134" t="s">
        <v>109</v>
      </c>
      <c r="E129" s="135" t="s">
        <v>136</v>
      </c>
      <c r="F129" s="136" t="s">
        <v>137</v>
      </c>
      <c r="G129" s="137" t="s">
        <v>112</v>
      </c>
      <c r="H129" s="138">
        <v>1</v>
      </c>
      <c r="I129" s="139"/>
      <c r="J129" s="139">
        <f>ROUND(I129*H129,2)</f>
        <v>0</v>
      </c>
      <c r="K129" s="140"/>
      <c r="L129" s="27"/>
      <c r="M129" s="141" t="s">
        <v>1</v>
      </c>
      <c r="N129" s="142" t="s">
        <v>39</v>
      </c>
      <c r="O129" s="143">
        <v>1.39</v>
      </c>
      <c r="P129" s="143">
        <f>O129*H129</f>
        <v>1.39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5" t="s">
        <v>113</v>
      </c>
      <c r="AT129" s="145" t="s">
        <v>109</v>
      </c>
      <c r="AU129" s="145" t="s">
        <v>81</v>
      </c>
      <c r="AY129" s="14" t="s">
        <v>106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4" t="s">
        <v>79</v>
      </c>
      <c r="BK129" s="146">
        <f>ROUND(I129*H129,2)</f>
        <v>0</v>
      </c>
      <c r="BL129" s="14" t="s">
        <v>113</v>
      </c>
      <c r="BM129" s="145" t="s">
        <v>138</v>
      </c>
    </row>
    <row r="130" spans="1:65" s="2" customFormat="1" ht="39" x14ac:dyDescent="0.2">
      <c r="A130" s="26"/>
      <c r="B130" s="27"/>
      <c r="C130" s="26"/>
      <c r="D130" s="147" t="s">
        <v>115</v>
      </c>
      <c r="E130" s="26"/>
      <c r="F130" s="148" t="s">
        <v>139</v>
      </c>
      <c r="G130" s="26"/>
      <c r="H130" s="26"/>
      <c r="I130" s="26" t="s">
        <v>1</v>
      </c>
      <c r="J130" s="26"/>
      <c r="K130" s="26"/>
      <c r="L130" s="27"/>
      <c r="M130" s="149"/>
      <c r="N130" s="150"/>
      <c r="O130" s="52"/>
      <c r="P130" s="52"/>
      <c r="Q130" s="52"/>
      <c r="R130" s="52"/>
      <c r="S130" s="52"/>
      <c r="T130" s="53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115</v>
      </c>
      <c r="AU130" s="14" t="s">
        <v>81</v>
      </c>
    </row>
    <row r="131" spans="1:65" s="2" customFormat="1" x14ac:dyDescent="0.2">
      <c r="A131" s="26"/>
      <c r="B131" s="27"/>
      <c r="C131" s="26"/>
      <c r="D131" s="151" t="s">
        <v>117</v>
      </c>
      <c r="E131" s="26"/>
      <c r="F131" s="152" t="s">
        <v>140</v>
      </c>
      <c r="G131" s="26"/>
      <c r="H131" s="26"/>
      <c r="I131" s="26" t="s">
        <v>1</v>
      </c>
      <c r="J131" s="26"/>
      <c r="K131" s="26"/>
      <c r="L131" s="27"/>
      <c r="M131" s="149"/>
      <c r="N131" s="150"/>
      <c r="O131" s="52"/>
      <c r="P131" s="52"/>
      <c r="Q131" s="52"/>
      <c r="R131" s="52"/>
      <c r="S131" s="52"/>
      <c r="T131" s="53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117</v>
      </c>
      <c r="AU131" s="14" t="s">
        <v>81</v>
      </c>
    </row>
    <row r="132" spans="1:65" s="2" customFormat="1" ht="24.2" customHeight="1" x14ac:dyDescent="0.2">
      <c r="A132" s="26"/>
      <c r="B132" s="133"/>
      <c r="C132" s="134" t="s">
        <v>141</v>
      </c>
      <c r="D132" s="134" t="s">
        <v>109</v>
      </c>
      <c r="E132" s="135" t="s">
        <v>142</v>
      </c>
      <c r="F132" s="136" t="s">
        <v>143</v>
      </c>
      <c r="G132" s="137" t="s">
        <v>112</v>
      </c>
      <c r="H132" s="138">
        <v>4</v>
      </c>
      <c r="I132" s="139"/>
      <c r="J132" s="139">
        <f>ROUND(I132*H132,2)</f>
        <v>0</v>
      </c>
      <c r="K132" s="140"/>
      <c r="L132" s="27"/>
      <c r="M132" s="141" t="s">
        <v>1</v>
      </c>
      <c r="N132" s="142" t="s">
        <v>39</v>
      </c>
      <c r="O132" s="143">
        <v>1.86</v>
      </c>
      <c r="P132" s="143">
        <f>O132*H132</f>
        <v>7.44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5" t="s">
        <v>113</v>
      </c>
      <c r="AT132" s="145" t="s">
        <v>109</v>
      </c>
      <c r="AU132" s="145" t="s">
        <v>81</v>
      </c>
      <c r="AY132" s="14" t="s">
        <v>106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4" t="s">
        <v>79</v>
      </c>
      <c r="BK132" s="146">
        <f>ROUND(I132*H132,2)</f>
        <v>0</v>
      </c>
      <c r="BL132" s="14" t="s">
        <v>113</v>
      </c>
      <c r="BM132" s="145" t="s">
        <v>144</v>
      </c>
    </row>
    <row r="133" spans="1:65" s="2" customFormat="1" ht="39" x14ac:dyDescent="0.2">
      <c r="A133" s="26"/>
      <c r="B133" s="27"/>
      <c r="C133" s="26"/>
      <c r="D133" s="147" t="s">
        <v>115</v>
      </c>
      <c r="E133" s="26"/>
      <c r="F133" s="148" t="s">
        <v>145</v>
      </c>
      <c r="G133" s="26"/>
      <c r="H133" s="26"/>
      <c r="I133" s="26" t="s">
        <v>1</v>
      </c>
      <c r="J133" s="26"/>
      <c r="K133" s="26"/>
      <c r="L133" s="27"/>
      <c r="M133" s="149"/>
      <c r="N133" s="150"/>
      <c r="O133" s="52"/>
      <c r="P133" s="52"/>
      <c r="Q133" s="52"/>
      <c r="R133" s="52"/>
      <c r="S133" s="52"/>
      <c r="T133" s="53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T133" s="14" t="s">
        <v>115</v>
      </c>
      <c r="AU133" s="14" t="s">
        <v>81</v>
      </c>
    </row>
    <row r="134" spans="1:65" s="2" customFormat="1" x14ac:dyDescent="0.2">
      <c r="A134" s="26"/>
      <c r="B134" s="27"/>
      <c r="C134" s="26"/>
      <c r="D134" s="151" t="s">
        <v>117</v>
      </c>
      <c r="E134" s="26"/>
      <c r="F134" s="152" t="s">
        <v>146</v>
      </c>
      <c r="G134" s="26"/>
      <c r="H134" s="26"/>
      <c r="I134" s="26" t="s">
        <v>1</v>
      </c>
      <c r="J134" s="26"/>
      <c r="K134" s="26"/>
      <c r="L134" s="27"/>
      <c r="M134" s="149"/>
      <c r="N134" s="150"/>
      <c r="O134" s="52"/>
      <c r="P134" s="52"/>
      <c r="Q134" s="52"/>
      <c r="R134" s="52"/>
      <c r="S134" s="52"/>
      <c r="T134" s="53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T134" s="14" t="s">
        <v>117</v>
      </c>
      <c r="AU134" s="14" t="s">
        <v>81</v>
      </c>
    </row>
    <row r="135" spans="1:65" s="2" customFormat="1" ht="24.2" customHeight="1" x14ac:dyDescent="0.2">
      <c r="A135" s="26"/>
      <c r="B135" s="133"/>
      <c r="C135" s="134" t="s">
        <v>147</v>
      </c>
      <c r="D135" s="134" t="s">
        <v>109</v>
      </c>
      <c r="E135" s="135" t="s">
        <v>148</v>
      </c>
      <c r="F135" s="136" t="s">
        <v>149</v>
      </c>
      <c r="G135" s="137" t="s">
        <v>112</v>
      </c>
      <c r="H135" s="138">
        <v>5</v>
      </c>
      <c r="I135" s="139"/>
      <c r="J135" s="139">
        <f>ROUND(I135*H135,2)</f>
        <v>0</v>
      </c>
      <c r="K135" s="140"/>
      <c r="L135" s="27"/>
      <c r="M135" s="141" t="s">
        <v>1</v>
      </c>
      <c r="N135" s="142" t="s">
        <v>39</v>
      </c>
      <c r="O135" s="143">
        <v>2.6</v>
      </c>
      <c r="P135" s="143">
        <f>O135*H135</f>
        <v>13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5" t="s">
        <v>113</v>
      </c>
      <c r="AT135" s="145" t="s">
        <v>109</v>
      </c>
      <c r="AU135" s="145" t="s">
        <v>81</v>
      </c>
      <c r="AY135" s="14" t="s">
        <v>106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4" t="s">
        <v>79</v>
      </c>
      <c r="BK135" s="146">
        <f>ROUND(I135*H135,2)</f>
        <v>0</v>
      </c>
      <c r="BL135" s="14" t="s">
        <v>113</v>
      </c>
      <c r="BM135" s="145" t="s">
        <v>150</v>
      </c>
    </row>
    <row r="136" spans="1:65" s="2" customFormat="1" ht="39" x14ac:dyDescent="0.2">
      <c r="A136" s="26"/>
      <c r="B136" s="27"/>
      <c r="C136" s="26"/>
      <c r="D136" s="147" t="s">
        <v>115</v>
      </c>
      <c r="E136" s="26"/>
      <c r="F136" s="148" t="s">
        <v>151</v>
      </c>
      <c r="G136" s="26"/>
      <c r="H136" s="26"/>
      <c r="I136" s="26" t="s">
        <v>1</v>
      </c>
      <c r="J136" s="26"/>
      <c r="K136" s="26"/>
      <c r="L136" s="27"/>
      <c r="M136" s="149"/>
      <c r="N136" s="150"/>
      <c r="O136" s="52"/>
      <c r="P136" s="52"/>
      <c r="Q136" s="52"/>
      <c r="R136" s="52"/>
      <c r="S136" s="52"/>
      <c r="T136" s="53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T136" s="14" t="s">
        <v>115</v>
      </c>
      <c r="AU136" s="14" t="s">
        <v>81</v>
      </c>
    </row>
    <row r="137" spans="1:65" s="2" customFormat="1" x14ac:dyDescent="0.2">
      <c r="A137" s="26"/>
      <c r="B137" s="27"/>
      <c r="C137" s="26"/>
      <c r="D137" s="151" t="s">
        <v>117</v>
      </c>
      <c r="E137" s="26"/>
      <c r="F137" s="152" t="s">
        <v>152</v>
      </c>
      <c r="G137" s="26"/>
      <c r="H137" s="26"/>
      <c r="I137" s="26" t="s">
        <v>1</v>
      </c>
      <c r="J137" s="26"/>
      <c r="K137" s="26"/>
      <c r="L137" s="27"/>
      <c r="M137" s="149"/>
      <c r="N137" s="150"/>
      <c r="O137" s="52"/>
      <c r="P137" s="52"/>
      <c r="Q137" s="52"/>
      <c r="R137" s="52"/>
      <c r="S137" s="52"/>
      <c r="T137" s="53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T137" s="14" t="s">
        <v>117</v>
      </c>
      <c r="AU137" s="14" t="s">
        <v>81</v>
      </c>
    </row>
    <row r="138" spans="1:65" s="2" customFormat="1" ht="24.2" customHeight="1" x14ac:dyDescent="0.2">
      <c r="A138" s="26"/>
      <c r="B138" s="133"/>
      <c r="C138" s="134" t="s">
        <v>153</v>
      </c>
      <c r="D138" s="134" t="s">
        <v>109</v>
      </c>
      <c r="E138" s="135" t="s">
        <v>154</v>
      </c>
      <c r="F138" s="136" t="s">
        <v>155</v>
      </c>
      <c r="G138" s="137" t="s">
        <v>112</v>
      </c>
      <c r="H138" s="138">
        <v>5</v>
      </c>
      <c r="I138" s="139"/>
      <c r="J138" s="139">
        <f>ROUND(I138*H138,2)</f>
        <v>0</v>
      </c>
      <c r="K138" s="140"/>
      <c r="L138" s="27"/>
      <c r="M138" s="141" t="s">
        <v>1</v>
      </c>
      <c r="N138" s="142" t="s">
        <v>39</v>
      </c>
      <c r="O138" s="143">
        <v>2.6</v>
      </c>
      <c r="P138" s="143">
        <f>O138*H138</f>
        <v>13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5" t="s">
        <v>113</v>
      </c>
      <c r="AT138" s="145" t="s">
        <v>109</v>
      </c>
      <c r="AU138" s="145" t="s">
        <v>81</v>
      </c>
      <c r="AY138" s="14" t="s">
        <v>106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4" t="s">
        <v>79</v>
      </c>
      <c r="BK138" s="146">
        <f>ROUND(I138*H138,2)</f>
        <v>0</v>
      </c>
      <c r="BL138" s="14" t="s">
        <v>113</v>
      </c>
      <c r="BM138" s="145" t="s">
        <v>156</v>
      </c>
    </row>
    <row r="139" spans="1:65" s="2" customFormat="1" ht="39" x14ac:dyDescent="0.2">
      <c r="A139" s="26"/>
      <c r="B139" s="27"/>
      <c r="C139" s="26"/>
      <c r="D139" s="147" t="s">
        <v>115</v>
      </c>
      <c r="E139" s="26"/>
      <c r="F139" s="148" t="s">
        <v>157</v>
      </c>
      <c r="G139" s="26"/>
      <c r="H139" s="26"/>
      <c r="I139" s="26" t="s">
        <v>1</v>
      </c>
      <c r="J139" s="26"/>
      <c r="K139" s="26"/>
      <c r="L139" s="27"/>
      <c r="M139" s="149"/>
      <c r="N139" s="150"/>
      <c r="O139" s="52"/>
      <c r="P139" s="52"/>
      <c r="Q139" s="52"/>
      <c r="R139" s="52"/>
      <c r="S139" s="52"/>
      <c r="T139" s="53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T139" s="14" t="s">
        <v>115</v>
      </c>
      <c r="AU139" s="14" t="s">
        <v>81</v>
      </c>
    </row>
    <row r="140" spans="1:65" s="2" customFormat="1" x14ac:dyDescent="0.2">
      <c r="A140" s="26"/>
      <c r="B140" s="27"/>
      <c r="C140" s="26"/>
      <c r="D140" s="151" t="s">
        <v>117</v>
      </c>
      <c r="E140" s="26"/>
      <c r="F140" s="152" t="s">
        <v>158</v>
      </c>
      <c r="G140" s="26"/>
      <c r="H140" s="26"/>
      <c r="I140" s="26" t="s">
        <v>1</v>
      </c>
      <c r="J140" s="26"/>
      <c r="K140" s="26"/>
      <c r="L140" s="27"/>
      <c r="M140" s="149"/>
      <c r="N140" s="150"/>
      <c r="O140" s="52"/>
      <c r="P140" s="52"/>
      <c r="Q140" s="52"/>
      <c r="R140" s="52"/>
      <c r="S140" s="52"/>
      <c r="T140" s="53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T140" s="14" t="s">
        <v>117</v>
      </c>
      <c r="AU140" s="14" t="s">
        <v>81</v>
      </c>
    </row>
    <row r="141" spans="1:65" s="2" customFormat="1" ht="16.5" customHeight="1" x14ac:dyDescent="0.2">
      <c r="A141" s="26"/>
      <c r="B141" s="133"/>
      <c r="C141" s="134" t="s">
        <v>159</v>
      </c>
      <c r="D141" s="134" t="s">
        <v>109</v>
      </c>
      <c r="E141" s="135" t="s">
        <v>160</v>
      </c>
      <c r="F141" s="136" t="s">
        <v>161</v>
      </c>
      <c r="G141" s="137" t="s">
        <v>112</v>
      </c>
      <c r="H141" s="138">
        <v>2</v>
      </c>
      <c r="I141" s="139"/>
      <c r="J141" s="139">
        <f>ROUND(I141*H141,2)</f>
        <v>0</v>
      </c>
      <c r="K141" s="140"/>
      <c r="L141" s="27"/>
      <c r="M141" s="141" t="s">
        <v>1</v>
      </c>
      <c r="N141" s="142" t="s">
        <v>39</v>
      </c>
      <c r="O141" s="143">
        <v>0.76</v>
      </c>
      <c r="P141" s="143">
        <f>O141*H141</f>
        <v>1.52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5" t="s">
        <v>113</v>
      </c>
      <c r="AT141" s="145" t="s">
        <v>109</v>
      </c>
      <c r="AU141" s="145" t="s">
        <v>81</v>
      </c>
      <c r="AY141" s="14" t="s">
        <v>106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4" t="s">
        <v>79</v>
      </c>
      <c r="BK141" s="146">
        <f>ROUND(I141*H141,2)</f>
        <v>0</v>
      </c>
      <c r="BL141" s="14" t="s">
        <v>113</v>
      </c>
      <c r="BM141" s="145" t="s">
        <v>162</v>
      </c>
    </row>
    <row r="142" spans="1:65" s="2" customFormat="1" ht="29.25" x14ac:dyDescent="0.2">
      <c r="A142" s="26"/>
      <c r="B142" s="27"/>
      <c r="C142" s="26"/>
      <c r="D142" s="147" t="s">
        <v>115</v>
      </c>
      <c r="E142" s="26"/>
      <c r="F142" s="148" t="s">
        <v>163</v>
      </c>
      <c r="G142" s="26"/>
      <c r="H142" s="26"/>
      <c r="I142" s="26" t="s">
        <v>1</v>
      </c>
      <c r="J142" s="26"/>
      <c r="K142" s="26"/>
      <c r="L142" s="27"/>
      <c r="M142" s="149"/>
      <c r="N142" s="150"/>
      <c r="O142" s="52"/>
      <c r="P142" s="52"/>
      <c r="Q142" s="52"/>
      <c r="R142" s="52"/>
      <c r="S142" s="52"/>
      <c r="T142" s="53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T142" s="14" t="s">
        <v>115</v>
      </c>
      <c r="AU142" s="14" t="s">
        <v>81</v>
      </c>
    </row>
    <row r="143" spans="1:65" s="2" customFormat="1" x14ac:dyDescent="0.2">
      <c r="A143" s="26"/>
      <c r="B143" s="27"/>
      <c r="C143" s="26"/>
      <c r="D143" s="151" t="s">
        <v>117</v>
      </c>
      <c r="E143" s="26"/>
      <c r="F143" s="152" t="s">
        <v>164</v>
      </c>
      <c r="G143" s="26"/>
      <c r="H143" s="26"/>
      <c r="I143" s="26" t="s">
        <v>1</v>
      </c>
      <c r="J143" s="26"/>
      <c r="K143" s="26"/>
      <c r="L143" s="27"/>
      <c r="M143" s="149"/>
      <c r="N143" s="150"/>
      <c r="O143" s="52"/>
      <c r="P143" s="52"/>
      <c r="Q143" s="52"/>
      <c r="R143" s="52"/>
      <c r="S143" s="52"/>
      <c r="T143" s="53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T143" s="14" t="s">
        <v>117</v>
      </c>
      <c r="AU143" s="14" t="s">
        <v>81</v>
      </c>
    </row>
    <row r="144" spans="1:65" s="2" customFormat="1" ht="16.5" customHeight="1" x14ac:dyDescent="0.2">
      <c r="A144" s="26"/>
      <c r="B144" s="133"/>
      <c r="C144" s="134" t="s">
        <v>165</v>
      </c>
      <c r="D144" s="134" t="s">
        <v>109</v>
      </c>
      <c r="E144" s="135" t="s">
        <v>166</v>
      </c>
      <c r="F144" s="136" t="s">
        <v>167</v>
      </c>
      <c r="G144" s="137" t="s">
        <v>112</v>
      </c>
      <c r="H144" s="138">
        <v>2</v>
      </c>
      <c r="I144" s="139"/>
      <c r="J144" s="139">
        <f>ROUND(I144*H144,2)</f>
        <v>0</v>
      </c>
      <c r="K144" s="140"/>
      <c r="L144" s="27"/>
      <c r="M144" s="141" t="s">
        <v>1</v>
      </c>
      <c r="N144" s="142" t="s">
        <v>39</v>
      </c>
      <c r="O144" s="143">
        <v>0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5" t="s">
        <v>113</v>
      </c>
      <c r="AT144" s="145" t="s">
        <v>109</v>
      </c>
      <c r="AU144" s="145" t="s">
        <v>81</v>
      </c>
      <c r="AY144" s="14" t="s">
        <v>106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4" t="s">
        <v>79</v>
      </c>
      <c r="BK144" s="146">
        <f>ROUND(I144*H144,2)</f>
        <v>0</v>
      </c>
      <c r="BL144" s="14" t="s">
        <v>113</v>
      </c>
      <c r="BM144" s="145" t="s">
        <v>168</v>
      </c>
    </row>
    <row r="145" spans="1:65" s="2" customFormat="1" x14ac:dyDescent="0.2">
      <c r="A145" s="26"/>
      <c r="B145" s="27"/>
      <c r="C145" s="26"/>
      <c r="D145" s="147" t="s">
        <v>115</v>
      </c>
      <c r="E145" s="26"/>
      <c r="F145" s="148" t="s">
        <v>167</v>
      </c>
      <c r="G145" s="26"/>
      <c r="H145" s="26"/>
      <c r="I145" s="26" t="s">
        <v>1</v>
      </c>
      <c r="J145" s="26"/>
      <c r="K145" s="26"/>
      <c r="L145" s="27"/>
      <c r="M145" s="149"/>
      <c r="N145" s="150"/>
      <c r="O145" s="52"/>
      <c r="P145" s="52"/>
      <c r="Q145" s="52"/>
      <c r="R145" s="52"/>
      <c r="S145" s="52"/>
      <c r="T145" s="53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T145" s="14" t="s">
        <v>115</v>
      </c>
      <c r="AU145" s="14" t="s">
        <v>81</v>
      </c>
    </row>
    <row r="146" spans="1:65" s="2" customFormat="1" ht="16.5" customHeight="1" x14ac:dyDescent="0.2">
      <c r="A146" s="26"/>
      <c r="B146" s="133"/>
      <c r="C146" s="134" t="s">
        <v>169</v>
      </c>
      <c r="D146" s="134" t="s">
        <v>109</v>
      </c>
      <c r="E146" s="135" t="s">
        <v>170</v>
      </c>
      <c r="F146" s="136" t="s">
        <v>171</v>
      </c>
      <c r="G146" s="137" t="s">
        <v>112</v>
      </c>
      <c r="H146" s="138">
        <v>1</v>
      </c>
      <c r="I146" s="139"/>
      <c r="J146" s="139">
        <f>ROUND(I146*H146,2)</f>
        <v>0</v>
      </c>
      <c r="K146" s="140"/>
      <c r="L146" s="27"/>
      <c r="M146" s="141" t="s">
        <v>1</v>
      </c>
      <c r="N146" s="142" t="s">
        <v>39</v>
      </c>
      <c r="O146" s="143">
        <v>1.58</v>
      </c>
      <c r="P146" s="143">
        <f>O146*H146</f>
        <v>1.58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5" t="s">
        <v>113</v>
      </c>
      <c r="AT146" s="145" t="s">
        <v>109</v>
      </c>
      <c r="AU146" s="145" t="s">
        <v>81</v>
      </c>
      <c r="AY146" s="14" t="s">
        <v>106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4" t="s">
        <v>79</v>
      </c>
      <c r="BK146" s="146">
        <f>ROUND(I146*H146,2)</f>
        <v>0</v>
      </c>
      <c r="BL146" s="14" t="s">
        <v>113</v>
      </c>
      <c r="BM146" s="145" t="s">
        <v>172</v>
      </c>
    </row>
    <row r="147" spans="1:65" s="2" customFormat="1" ht="39" x14ac:dyDescent="0.2">
      <c r="A147" s="26"/>
      <c r="B147" s="27"/>
      <c r="C147" s="26"/>
      <c r="D147" s="147" t="s">
        <v>115</v>
      </c>
      <c r="E147" s="26"/>
      <c r="F147" s="148" t="s">
        <v>173</v>
      </c>
      <c r="G147" s="26"/>
      <c r="H147" s="26"/>
      <c r="I147" s="26" t="s">
        <v>1</v>
      </c>
      <c r="J147" s="26"/>
      <c r="K147" s="26"/>
      <c r="L147" s="27"/>
      <c r="M147" s="149"/>
      <c r="N147" s="150"/>
      <c r="O147" s="52"/>
      <c r="P147" s="52"/>
      <c r="Q147" s="52"/>
      <c r="R147" s="52"/>
      <c r="S147" s="52"/>
      <c r="T147" s="53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T147" s="14" t="s">
        <v>115</v>
      </c>
      <c r="AU147" s="14" t="s">
        <v>81</v>
      </c>
    </row>
    <row r="148" spans="1:65" s="2" customFormat="1" x14ac:dyDescent="0.2">
      <c r="A148" s="26"/>
      <c r="B148" s="27"/>
      <c r="C148" s="26"/>
      <c r="D148" s="151" t="s">
        <v>117</v>
      </c>
      <c r="E148" s="26"/>
      <c r="F148" s="152" t="s">
        <v>174</v>
      </c>
      <c r="G148" s="26"/>
      <c r="H148" s="26"/>
      <c r="I148" s="26" t="s">
        <v>1</v>
      </c>
      <c r="J148" s="26"/>
      <c r="K148" s="26"/>
      <c r="L148" s="27"/>
      <c r="M148" s="149"/>
      <c r="N148" s="150"/>
      <c r="O148" s="52"/>
      <c r="P148" s="52"/>
      <c r="Q148" s="52"/>
      <c r="R148" s="52"/>
      <c r="S148" s="52"/>
      <c r="T148" s="53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T148" s="14" t="s">
        <v>117</v>
      </c>
      <c r="AU148" s="14" t="s">
        <v>81</v>
      </c>
    </row>
    <row r="149" spans="1:65" s="2" customFormat="1" ht="16.5" customHeight="1" x14ac:dyDescent="0.2">
      <c r="A149" s="26"/>
      <c r="B149" s="133"/>
      <c r="C149" s="134" t="s">
        <v>175</v>
      </c>
      <c r="D149" s="134" t="s">
        <v>109</v>
      </c>
      <c r="E149" s="135" t="s">
        <v>176</v>
      </c>
      <c r="F149" s="136" t="s">
        <v>177</v>
      </c>
      <c r="G149" s="137" t="s">
        <v>112</v>
      </c>
      <c r="H149" s="138">
        <v>1</v>
      </c>
      <c r="I149" s="139"/>
      <c r="J149" s="139">
        <f>ROUND(I149*H149,2)</f>
        <v>0</v>
      </c>
      <c r="K149" s="140"/>
      <c r="L149" s="27"/>
      <c r="M149" s="141" t="s">
        <v>1</v>
      </c>
      <c r="N149" s="142" t="s">
        <v>39</v>
      </c>
      <c r="O149" s="143">
        <v>36.799999999999997</v>
      </c>
      <c r="P149" s="143">
        <f>O149*H149</f>
        <v>36.799999999999997</v>
      </c>
      <c r="Q149" s="143">
        <v>1.5E-3</v>
      </c>
      <c r="R149" s="143">
        <f>Q149*H149</f>
        <v>1.5E-3</v>
      </c>
      <c r="S149" s="143">
        <v>0</v>
      </c>
      <c r="T149" s="144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5" t="s">
        <v>113</v>
      </c>
      <c r="AT149" s="145" t="s">
        <v>109</v>
      </c>
      <c r="AU149" s="145" t="s">
        <v>81</v>
      </c>
      <c r="AY149" s="14" t="s">
        <v>106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4" t="s">
        <v>79</v>
      </c>
      <c r="BK149" s="146">
        <f>ROUND(I149*H149,2)</f>
        <v>0</v>
      </c>
      <c r="BL149" s="14" t="s">
        <v>113</v>
      </c>
      <c r="BM149" s="145" t="s">
        <v>178</v>
      </c>
    </row>
    <row r="150" spans="1:65" s="2" customFormat="1" ht="19.5" x14ac:dyDescent="0.2">
      <c r="A150" s="26"/>
      <c r="B150" s="27"/>
      <c r="C150" s="26"/>
      <c r="D150" s="147" t="s">
        <v>115</v>
      </c>
      <c r="E150" s="26"/>
      <c r="F150" s="148" t="s">
        <v>179</v>
      </c>
      <c r="G150" s="26"/>
      <c r="H150" s="26"/>
      <c r="I150" s="26" t="s">
        <v>1</v>
      </c>
      <c r="J150" s="26"/>
      <c r="K150" s="26"/>
      <c r="L150" s="27"/>
      <c r="M150" s="149"/>
      <c r="N150" s="150"/>
      <c r="O150" s="52"/>
      <c r="P150" s="52"/>
      <c r="Q150" s="52"/>
      <c r="R150" s="52"/>
      <c r="S150" s="52"/>
      <c r="T150" s="53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T150" s="14" t="s">
        <v>115</v>
      </c>
      <c r="AU150" s="14" t="s">
        <v>81</v>
      </c>
    </row>
    <row r="151" spans="1:65" s="2" customFormat="1" x14ac:dyDescent="0.2">
      <c r="A151" s="26"/>
      <c r="B151" s="27"/>
      <c r="C151" s="26"/>
      <c r="D151" s="151" t="s">
        <v>117</v>
      </c>
      <c r="E151" s="26"/>
      <c r="F151" s="152" t="s">
        <v>180</v>
      </c>
      <c r="G151" s="26"/>
      <c r="H151" s="26"/>
      <c r="I151" s="26" t="s">
        <v>1</v>
      </c>
      <c r="J151" s="26"/>
      <c r="K151" s="26"/>
      <c r="L151" s="27"/>
      <c r="M151" s="149"/>
      <c r="N151" s="150"/>
      <c r="O151" s="52"/>
      <c r="P151" s="52"/>
      <c r="Q151" s="52"/>
      <c r="R151" s="52"/>
      <c r="S151" s="52"/>
      <c r="T151" s="53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T151" s="14" t="s">
        <v>117</v>
      </c>
      <c r="AU151" s="14" t="s">
        <v>81</v>
      </c>
    </row>
    <row r="152" spans="1:65" s="2" customFormat="1" ht="16.5" customHeight="1" x14ac:dyDescent="0.2">
      <c r="A152" s="26"/>
      <c r="B152" s="133"/>
      <c r="C152" s="134" t="s">
        <v>8</v>
      </c>
      <c r="D152" s="134" t="s">
        <v>109</v>
      </c>
      <c r="E152" s="135" t="s">
        <v>181</v>
      </c>
      <c r="F152" s="136" t="s">
        <v>182</v>
      </c>
      <c r="G152" s="137" t="s">
        <v>112</v>
      </c>
      <c r="H152" s="138">
        <v>1</v>
      </c>
      <c r="I152" s="139"/>
      <c r="J152" s="139">
        <f>ROUND(I152*H152,2)</f>
        <v>0</v>
      </c>
      <c r="K152" s="140"/>
      <c r="L152" s="27"/>
      <c r="M152" s="141" t="s">
        <v>1</v>
      </c>
      <c r="N152" s="142" t="s">
        <v>39</v>
      </c>
      <c r="O152" s="143">
        <v>33.15</v>
      </c>
      <c r="P152" s="143">
        <f>O152*H152</f>
        <v>33.15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5" t="s">
        <v>113</v>
      </c>
      <c r="AT152" s="145" t="s">
        <v>109</v>
      </c>
      <c r="AU152" s="145" t="s">
        <v>81</v>
      </c>
      <c r="AY152" s="14" t="s">
        <v>106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4" t="s">
        <v>79</v>
      </c>
      <c r="BK152" s="146">
        <f>ROUND(I152*H152,2)</f>
        <v>0</v>
      </c>
      <c r="BL152" s="14" t="s">
        <v>113</v>
      </c>
      <c r="BM152" s="145" t="s">
        <v>183</v>
      </c>
    </row>
    <row r="153" spans="1:65" s="2" customFormat="1" ht="19.5" x14ac:dyDescent="0.2">
      <c r="A153" s="26"/>
      <c r="B153" s="27"/>
      <c r="C153" s="26"/>
      <c r="D153" s="147" t="s">
        <v>115</v>
      </c>
      <c r="E153" s="26"/>
      <c r="F153" s="148" t="s">
        <v>184</v>
      </c>
      <c r="G153" s="26"/>
      <c r="H153" s="26"/>
      <c r="I153" s="26" t="s">
        <v>1</v>
      </c>
      <c r="J153" s="26"/>
      <c r="K153" s="26"/>
      <c r="L153" s="27"/>
      <c r="M153" s="149"/>
      <c r="N153" s="150"/>
      <c r="O153" s="52"/>
      <c r="P153" s="52"/>
      <c r="Q153" s="52"/>
      <c r="R153" s="52"/>
      <c r="S153" s="52"/>
      <c r="T153" s="53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T153" s="14" t="s">
        <v>115</v>
      </c>
      <c r="AU153" s="14" t="s">
        <v>81</v>
      </c>
    </row>
    <row r="154" spans="1:65" s="2" customFormat="1" ht="16.5" customHeight="1" x14ac:dyDescent="0.2">
      <c r="A154" s="26"/>
      <c r="B154" s="133"/>
      <c r="C154" s="134" t="s">
        <v>185</v>
      </c>
      <c r="D154" s="134" t="s">
        <v>109</v>
      </c>
      <c r="E154" s="135" t="s">
        <v>186</v>
      </c>
      <c r="F154" s="136" t="s">
        <v>187</v>
      </c>
      <c r="G154" s="137" t="s">
        <v>112</v>
      </c>
      <c r="H154" s="138">
        <v>1</v>
      </c>
      <c r="I154" s="139"/>
      <c r="J154" s="139">
        <f>ROUND(I154*H154,2)</f>
        <v>0</v>
      </c>
      <c r="K154" s="140"/>
      <c r="L154" s="27"/>
      <c r="M154" s="141" t="s">
        <v>1</v>
      </c>
      <c r="N154" s="142" t="s">
        <v>39</v>
      </c>
      <c r="O154" s="143">
        <v>58.9</v>
      </c>
      <c r="P154" s="143">
        <f>O154*H154</f>
        <v>58.9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5" t="s">
        <v>113</v>
      </c>
      <c r="AT154" s="145" t="s">
        <v>109</v>
      </c>
      <c r="AU154" s="145" t="s">
        <v>81</v>
      </c>
      <c r="AY154" s="14" t="s">
        <v>106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4" t="s">
        <v>79</v>
      </c>
      <c r="BK154" s="146">
        <f>ROUND(I154*H154,2)</f>
        <v>0</v>
      </c>
      <c r="BL154" s="14" t="s">
        <v>113</v>
      </c>
      <c r="BM154" s="145" t="s">
        <v>188</v>
      </c>
    </row>
    <row r="155" spans="1:65" s="2" customFormat="1" x14ac:dyDescent="0.2">
      <c r="A155" s="26"/>
      <c r="B155" s="27"/>
      <c r="C155" s="26"/>
      <c r="D155" s="147" t="s">
        <v>115</v>
      </c>
      <c r="E155" s="26"/>
      <c r="F155" s="148" t="s">
        <v>189</v>
      </c>
      <c r="G155" s="26"/>
      <c r="H155" s="26"/>
      <c r="I155" s="26" t="s">
        <v>1</v>
      </c>
      <c r="J155" s="26"/>
      <c r="K155" s="26"/>
      <c r="L155" s="27"/>
      <c r="M155" s="149"/>
      <c r="N155" s="150"/>
      <c r="O155" s="52"/>
      <c r="P155" s="52"/>
      <c r="Q155" s="52"/>
      <c r="R155" s="52"/>
      <c r="S155" s="52"/>
      <c r="T155" s="53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T155" s="14" t="s">
        <v>115</v>
      </c>
      <c r="AU155" s="14" t="s">
        <v>81</v>
      </c>
    </row>
    <row r="156" spans="1:65" s="2" customFormat="1" ht="16.5" customHeight="1" x14ac:dyDescent="0.2">
      <c r="A156" s="26"/>
      <c r="B156" s="133"/>
      <c r="C156" s="134" t="s">
        <v>190</v>
      </c>
      <c r="D156" s="134" t="s">
        <v>109</v>
      </c>
      <c r="E156" s="135" t="s">
        <v>191</v>
      </c>
      <c r="F156" s="136" t="s">
        <v>192</v>
      </c>
      <c r="G156" s="137" t="s">
        <v>112</v>
      </c>
      <c r="H156" s="138">
        <v>1</v>
      </c>
      <c r="I156" s="139"/>
      <c r="J156" s="139">
        <f>ROUND(I156*H156,2)</f>
        <v>0</v>
      </c>
      <c r="K156" s="140"/>
      <c r="L156" s="27"/>
      <c r="M156" s="141" t="s">
        <v>1</v>
      </c>
      <c r="N156" s="142" t="s">
        <v>39</v>
      </c>
      <c r="O156" s="143">
        <v>39.5</v>
      </c>
      <c r="P156" s="143">
        <f>O156*H156</f>
        <v>39.5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5" t="s">
        <v>113</v>
      </c>
      <c r="AT156" s="145" t="s">
        <v>109</v>
      </c>
      <c r="AU156" s="145" t="s">
        <v>81</v>
      </c>
      <c r="AY156" s="14" t="s">
        <v>106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4" t="s">
        <v>79</v>
      </c>
      <c r="BK156" s="146">
        <f>ROUND(I156*H156,2)</f>
        <v>0</v>
      </c>
      <c r="BL156" s="14" t="s">
        <v>113</v>
      </c>
      <c r="BM156" s="145" t="s">
        <v>193</v>
      </c>
    </row>
    <row r="157" spans="1:65" s="2" customFormat="1" ht="19.5" x14ac:dyDescent="0.2">
      <c r="A157" s="26"/>
      <c r="B157" s="27"/>
      <c r="C157" s="26"/>
      <c r="D157" s="147" t="s">
        <v>115</v>
      </c>
      <c r="E157" s="26"/>
      <c r="F157" s="148" t="s">
        <v>194</v>
      </c>
      <c r="G157" s="26"/>
      <c r="H157" s="26"/>
      <c r="I157" s="26" t="s">
        <v>1</v>
      </c>
      <c r="J157" s="26"/>
      <c r="K157" s="26"/>
      <c r="L157" s="27"/>
      <c r="M157" s="149"/>
      <c r="N157" s="150"/>
      <c r="O157" s="52"/>
      <c r="P157" s="52"/>
      <c r="Q157" s="52"/>
      <c r="R157" s="52"/>
      <c r="S157" s="52"/>
      <c r="T157" s="53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T157" s="14" t="s">
        <v>115</v>
      </c>
      <c r="AU157" s="14" t="s">
        <v>81</v>
      </c>
    </row>
    <row r="158" spans="1:65" s="2" customFormat="1" ht="16.5" customHeight="1" x14ac:dyDescent="0.2">
      <c r="A158" s="26"/>
      <c r="B158" s="133"/>
      <c r="C158" s="134" t="s">
        <v>195</v>
      </c>
      <c r="D158" s="134" t="s">
        <v>109</v>
      </c>
      <c r="E158" s="135" t="s">
        <v>196</v>
      </c>
      <c r="F158" s="136" t="s">
        <v>197</v>
      </c>
      <c r="G158" s="137" t="s">
        <v>112</v>
      </c>
      <c r="H158" s="138">
        <v>1</v>
      </c>
      <c r="I158" s="139"/>
      <c r="J158" s="139">
        <f>ROUND(I158*H158,2)</f>
        <v>0</v>
      </c>
      <c r="K158" s="140"/>
      <c r="L158" s="27"/>
      <c r="M158" s="141" t="s">
        <v>1</v>
      </c>
      <c r="N158" s="142" t="s">
        <v>39</v>
      </c>
      <c r="O158" s="143">
        <v>84</v>
      </c>
      <c r="P158" s="143">
        <f>O158*H158</f>
        <v>84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5" t="s">
        <v>113</v>
      </c>
      <c r="AT158" s="145" t="s">
        <v>109</v>
      </c>
      <c r="AU158" s="145" t="s">
        <v>81</v>
      </c>
      <c r="AY158" s="14" t="s">
        <v>106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4" t="s">
        <v>79</v>
      </c>
      <c r="BK158" s="146">
        <f>ROUND(I158*H158,2)</f>
        <v>0</v>
      </c>
      <c r="BL158" s="14" t="s">
        <v>113</v>
      </c>
      <c r="BM158" s="145" t="s">
        <v>198</v>
      </c>
    </row>
    <row r="159" spans="1:65" s="2" customFormat="1" ht="29.25" x14ac:dyDescent="0.2">
      <c r="A159" s="26"/>
      <c r="B159" s="27"/>
      <c r="C159" s="26"/>
      <c r="D159" s="147" t="s">
        <v>115</v>
      </c>
      <c r="E159" s="26"/>
      <c r="F159" s="148" t="s">
        <v>199</v>
      </c>
      <c r="G159" s="26"/>
      <c r="H159" s="26"/>
      <c r="I159" s="26" t="s">
        <v>1</v>
      </c>
      <c r="J159" s="26"/>
      <c r="K159" s="26"/>
      <c r="L159" s="27"/>
      <c r="M159" s="149"/>
      <c r="N159" s="150"/>
      <c r="O159" s="52"/>
      <c r="P159" s="52"/>
      <c r="Q159" s="52"/>
      <c r="R159" s="52"/>
      <c r="S159" s="52"/>
      <c r="T159" s="53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T159" s="14" t="s">
        <v>115</v>
      </c>
      <c r="AU159" s="14" t="s">
        <v>81</v>
      </c>
    </row>
    <row r="160" spans="1:65" s="2" customFormat="1" ht="21.75" customHeight="1" x14ac:dyDescent="0.2">
      <c r="A160" s="26"/>
      <c r="B160" s="133"/>
      <c r="C160" s="134" t="s">
        <v>200</v>
      </c>
      <c r="D160" s="134" t="s">
        <v>109</v>
      </c>
      <c r="E160" s="135" t="s">
        <v>201</v>
      </c>
      <c r="F160" s="136" t="s">
        <v>202</v>
      </c>
      <c r="G160" s="137" t="s">
        <v>112</v>
      </c>
      <c r="H160" s="138">
        <v>1</v>
      </c>
      <c r="I160" s="139"/>
      <c r="J160" s="139">
        <f>ROUND(I160*H160,2)</f>
        <v>0</v>
      </c>
      <c r="K160" s="140"/>
      <c r="L160" s="27"/>
      <c r="M160" s="141" t="s">
        <v>1</v>
      </c>
      <c r="N160" s="142" t="s">
        <v>39</v>
      </c>
      <c r="O160" s="143">
        <v>1.3</v>
      </c>
      <c r="P160" s="143">
        <f>O160*H160</f>
        <v>1.3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5" t="s">
        <v>113</v>
      </c>
      <c r="AT160" s="145" t="s">
        <v>109</v>
      </c>
      <c r="AU160" s="145" t="s">
        <v>81</v>
      </c>
      <c r="AY160" s="14" t="s">
        <v>106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4" t="s">
        <v>79</v>
      </c>
      <c r="BK160" s="146">
        <f>ROUND(I160*H160,2)</f>
        <v>0</v>
      </c>
      <c r="BL160" s="14" t="s">
        <v>113</v>
      </c>
      <c r="BM160" s="145" t="s">
        <v>203</v>
      </c>
    </row>
    <row r="161" spans="1:65" s="2" customFormat="1" ht="39" x14ac:dyDescent="0.2">
      <c r="A161" s="26"/>
      <c r="B161" s="27"/>
      <c r="C161" s="26"/>
      <c r="D161" s="147" t="s">
        <v>115</v>
      </c>
      <c r="E161" s="26"/>
      <c r="F161" s="148" t="s">
        <v>204</v>
      </c>
      <c r="G161" s="26"/>
      <c r="H161" s="26"/>
      <c r="I161" s="26" t="s">
        <v>1</v>
      </c>
      <c r="J161" s="26"/>
      <c r="K161" s="26"/>
      <c r="L161" s="27"/>
      <c r="M161" s="149"/>
      <c r="N161" s="150"/>
      <c r="O161" s="52"/>
      <c r="P161" s="52"/>
      <c r="Q161" s="52"/>
      <c r="R161" s="52"/>
      <c r="S161" s="52"/>
      <c r="T161" s="53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T161" s="14" t="s">
        <v>115</v>
      </c>
      <c r="AU161" s="14" t="s">
        <v>81</v>
      </c>
    </row>
    <row r="162" spans="1:65" s="2" customFormat="1" x14ac:dyDescent="0.2">
      <c r="A162" s="26"/>
      <c r="B162" s="27"/>
      <c r="C162" s="26"/>
      <c r="D162" s="151" t="s">
        <v>117</v>
      </c>
      <c r="E162" s="26"/>
      <c r="F162" s="152" t="s">
        <v>205</v>
      </c>
      <c r="G162" s="26"/>
      <c r="H162" s="26"/>
      <c r="I162" s="26" t="s">
        <v>1</v>
      </c>
      <c r="J162" s="26"/>
      <c r="K162" s="26"/>
      <c r="L162" s="27"/>
      <c r="M162" s="149"/>
      <c r="N162" s="150"/>
      <c r="O162" s="52"/>
      <c r="P162" s="52"/>
      <c r="Q162" s="52"/>
      <c r="R162" s="52"/>
      <c r="S162" s="52"/>
      <c r="T162" s="53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T162" s="14" t="s">
        <v>117</v>
      </c>
      <c r="AU162" s="14" t="s">
        <v>81</v>
      </c>
    </row>
    <row r="163" spans="1:65" s="2" customFormat="1" ht="24.2" customHeight="1" x14ac:dyDescent="0.2">
      <c r="A163" s="26"/>
      <c r="B163" s="133"/>
      <c r="C163" s="134" t="s">
        <v>206</v>
      </c>
      <c r="D163" s="134" t="s">
        <v>109</v>
      </c>
      <c r="E163" s="135" t="s">
        <v>207</v>
      </c>
      <c r="F163" s="136" t="s">
        <v>208</v>
      </c>
      <c r="G163" s="137" t="s">
        <v>112</v>
      </c>
      <c r="H163" s="138">
        <v>1</v>
      </c>
      <c r="I163" s="139"/>
      <c r="J163" s="139">
        <f>ROUND(I163*H163,2)</f>
        <v>0</v>
      </c>
      <c r="K163" s="140"/>
      <c r="L163" s="27"/>
      <c r="M163" s="141" t="s">
        <v>1</v>
      </c>
      <c r="N163" s="142" t="s">
        <v>39</v>
      </c>
      <c r="O163" s="143">
        <v>2.35</v>
      </c>
      <c r="P163" s="143">
        <f>O163*H163</f>
        <v>2.35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5" t="s">
        <v>113</v>
      </c>
      <c r="AT163" s="145" t="s">
        <v>109</v>
      </c>
      <c r="AU163" s="145" t="s">
        <v>81</v>
      </c>
      <c r="AY163" s="14" t="s">
        <v>106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4" t="s">
        <v>79</v>
      </c>
      <c r="BK163" s="146">
        <f>ROUND(I163*H163,2)</f>
        <v>0</v>
      </c>
      <c r="BL163" s="14" t="s">
        <v>113</v>
      </c>
      <c r="BM163" s="145" t="s">
        <v>209</v>
      </c>
    </row>
    <row r="164" spans="1:65" s="2" customFormat="1" ht="19.5" x14ac:dyDescent="0.2">
      <c r="A164" s="26"/>
      <c r="B164" s="27"/>
      <c r="C164" s="26"/>
      <c r="D164" s="147" t="s">
        <v>115</v>
      </c>
      <c r="E164" s="26"/>
      <c r="F164" s="148" t="s">
        <v>210</v>
      </c>
      <c r="G164" s="26"/>
      <c r="H164" s="26"/>
      <c r="I164" s="26" t="s">
        <v>1</v>
      </c>
      <c r="J164" s="26"/>
      <c r="K164" s="26"/>
      <c r="L164" s="27"/>
      <c r="M164" s="149"/>
      <c r="N164" s="150"/>
      <c r="O164" s="52"/>
      <c r="P164" s="52"/>
      <c r="Q164" s="52"/>
      <c r="R164" s="52"/>
      <c r="S164" s="52"/>
      <c r="T164" s="53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T164" s="14" t="s">
        <v>115</v>
      </c>
      <c r="AU164" s="14" t="s">
        <v>81</v>
      </c>
    </row>
    <row r="165" spans="1:65" s="2" customFormat="1" x14ac:dyDescent="0.2">
      <c r="A165" s="26"/>
      <c r="B165" s="27"/>
      <c r="C165" s="26"/>
      <c r="D165" s="151" t="s">
        <v>117</v>
      </c>
      <c r="E165" s="26"/>
      <c r="F165" s="152" t="s">
        <v>211</v>
      </c>
      <c r="G165" s="26"/>
      <c r="H165" s="26"/>
      <c r="I165" s="26" t="s">
        <v>1</v>
      </c>
      <c r="J165" s="26"/>
      <c r="K165" s="26"/>
      <c r="L165" s="27"/>
      <c r="M165" s="149"/>
      <c r="N165" s="150"/>
      <c r="O165" s="52"/>
      <c r="P165" s="52"/>
      <c r="Q165" s="52"/>
      <c r="R165" s="52"/>
      <c r="S165" s="52"/>
      <c r="T165" s="53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T165" s="14" t="s">
        <v>117</v>
      </c>
      <c r="AU165" s="14" t="s">
        <v>81</v>
      </c>
    </row>
    <row r="166" spans="1:65" s="2" customFormat="1" ht="16.5" customHeight="1" x14ac:dyDescent="0.2">
      <c r="A166" s="26"/>
      <c r="B166" s="133"/>
      <c r="C166" s="134" t="s">
        <v>212</v>
      </c>
      <c r="D166" s="134" t="s">
        <v>109</v>
      </c>
      <c r="E166" s="135" t="s">
        <v>213</v>
      </c>
      <c r="F166" s="136" t="s">
        <v>214</v>
      </c>
      <c r="G166" s="137" t="s">
        <v>112</v>
      </c>
      <c r="H166" s="138">
        <v>1</v>
      </c>
      <c r="I166" s="139"/>
      <c r="J166" s="139">
        <f>ROUND(I166*H166,2)</f>
        <v>0</v>
      </c>
      <c r="K166" s="140"/>
      <c r="L166" s="27"/>
      <c r="M166" s="141" t="s">
        <v>1</v>
      </c>
      <c r="N166" s="142" t="s">
        <v>39</v>
      </c>
      <c r="O166" s="143">
        <v>0.54900000000000004</v>
      </c>
      <c r="P166" s="143">
        <f>O166*H166</f>
        <v>0.54900000000000004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5" t="s">
        <v>113</v>
      </c>
      <c r="AT166" s="145" t="s">
        <v>109</v>
      </c>
      <c r="AU166" s="145" t="s">
        <v>81</v>
      </c>
      <c r="AY166" s="14" t="s">
        <v>106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4" t="s">
        <v>79</v>
      </c>
      <c r="BK166" s="146">
        <f>ROUND(I166*H166,2)</f>
        <v>0</v>
      </c>
      <c r="BL166" s="14" t="s">
        <v>113</v>
      </c>
      <c r="BM166" s="145" t="s">
        <v>215</v>
      </c>
    </row>
    <row r="167" spans="1:65" s="2" customFormat="1" ht="39" x14ac:dyDescent="0.2">
      <c r="A167" s="26"/>
      <c r="B167" s="27"/>
      <c r="C167" s="26"/>
      <c r="D167" s="147" t="s">
        <v>115</v>
      </c>
      <c r="E167" s="26"/>
      <c r="F167" s="148" t="s">
        <v>216</v>
      </c>
      <c r="G167" s="26"/>
      <c r="H167" s="26"/>
      <c r="I167" s="26" t="s">
        <v>1</v>
      </c>
      <c r="J167" s="26"/>
      <c r="K167" s="26"/>
      <c r="L167" s="27"/>
      <c r="M167" s="149"/>
      <c r="N167" s="150"/>
      <c r="O167" s="52"/>
      <c r="P167" s="52"/>
      <c r="Q167" s="52"/>
      <c r="R167" s="52"/>
      <c r="S167" s="52"/>
      <c r="T167" s="53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T167" s="14" t="s">
        <v>115</v>
      </c>
      <c r="AU167" s="14" t="s">
        <v>81</v>
      </c>
    </row>
    <row r="168" spans="1:65" s="2" customFormat="1" x14ac:dyDescent="0.2">
      <c r="A168" s="26"/>
      <c r="B168" s="27"/>
      <c r="C168" s="26"/>
      <c r="D168" s="151" t="s">
        <v>117</v>
      </c>
      <c r="E168" s="26"/>
      <c r="F168" s="152" t="s">
        <v>217</v>
      </c>
      <c r="G168" s="26"/>
      <c r="H168" s="26"/>
      <c r="I168" s="26" t="s">
        <v>1</v>
      </c>
      <c r="J168" s="26"/>
      <c r="K168" s="26"/>
      <c r="L168" s="27"/>
      <c r="M168" s="149"/>
      <c r="N168" s="150"/>
      <c r="O168" s="52"/>
      <c r="P168" s="52"/>
      <c r="Q168" s="52"/>
      <c r="R168" s="52"/>
      <c r="S168" s="52"/>
      <c r="T168" s="53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T168" s="14" t="s">
        <v>117</v>
      </c>
      <c r="AU168" s="14" t="s">
        <v>81</v>
      </c>
    </row>
    <row r="169" spans="1:65" s="2" customFormat="1" ht="16.5" customHeight="1" x14ac:dyDescent="0.2">
      <c r="A169" s="26"/>
      <c r="B169" s="133"/>
      <c r="C169" s="134" t="s">
        <v>218</v>
      </c>
      <c r="D169" s="134" t="s">
        <v>109</v>
      </c>
      <c r="E169" s="135" t="s">
        <v>219</v>
      </c>
      <c r="F169" s="136" t="s">
        <v>220</v>
      </c>
      <c r="G169" s="137" t="s">
        <v>112</v>
      </c>
      <c r="H169" s="138">
        <v>4</v>
      </c>
      <c r="I169" s="139"/>
      <c r="J169" s="139">
        <f>ROUND(I169*H169,2)</f>
        <v>0</v>
      </c>
      <c r="K169" s="140"/>
      <c r="L169" s="27"/>
      <c r="M169" s="141" t="s">
        <v>1</v>
      </c>
      <c r="N169" s="142" t="s">
        <v>39</v>
      </c>
      <c r="O169" s="143">
        <v>0.56399999999999995</v>
      </c>
      <c r="P169" s="143">
        <f>O169*H169</f>
        <v>2.2559999999999998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5" t="s">
        <v>113</v>
      </c>
      <c r="AT169" s="145" t="s">
        <v>109</v>
      </c>
      <c r="AU169" s="145" t="s">
        <v>81</v>
      </c>
      <c r="AY169" s="14" t="s">
        <v>106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4" t="s">
        <v>79</v>
      </c>
      <c r="BK169" s="146">
        <f>ROUND(I169*H169,2)</f>
        <v>0</v>
      </c>
      <c r="BL169" s="14" t="s">
        <v>113</v>
      </c>
      <c r="BM169" s="145" t="s">
        <v>221</v>
      </c>
    </row>
    <row r="170" spans="1:65" s="2" customFormat="1" ht="39" x14ac:dyDescent="0.2">
      <c r="A170" s="26"/>
      <c r="B170" s="27"/>
      <c r="C170" s="26"/>
      <c r="D170" s="147" t="s">
        <v>115</v>
      </c>
      <c r="E170" s="26"/>
      <c r="F170" s="148" t="s">
        <v>222</v>
      </c>
      <c r="G170" s="26"/>
      <c r="H170" s="26"/>
      <c r="I170" s="26" t="s">
        <v>1</v>
      </c>
      <c r="J170" s="26"/>
      <c r="K170" s="26"/>
      <c r="L170" s="27"/>
      <c r="M170" s="149"/>
      <c r="N170" s="150"/>
      <c r="O170" s="52"/>
      <c r="P170" s="52"/>
      <c r="Q170" s="52"/>
      <c r="R170" s="52"/>
      <c r="S170" s="52"/>
      <c r="T170" s="53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T170" s="14" t="s">
        <v>115</v>
      </c>
      <c r="AU170" s="14" t="s">
        <v>81</v>
      </c>
    </row>
    <row r="171" spans="1:65" s="2" customFormat="1" x14ac:dyDescent="0.2">
      <c r="A171" s="26"/>
      <c r="B171" s="27"/>
      <c r="C171" s="26"/>
      <c r="D171" s="151" t="s">
        <v>117</v>
      </c>
      <c r="E171" s="26"/>
      <c r="F171" s="152" t="s">
        <v>223</v>
      </c>
      <c r="G171" s="26"/>
      <c r="H171" s="26"/>
      <c r="I171" s="26" t="s">
        <v>1</v>
      </c>
      <c r="J171" s="26"/>
      <c r="K171" s="26"/>
      <c r="L171" s="27"/>
      <c r="M171" s="149"/>
      <c r="N171" s="150"/>
      <c r="O171" s="52"/>
      <c r="P171" s="52"/>
      <c r="Q171" s="52"/>
      <c r="R171" s="52"/>
      <c r="S171" s="52"/>
      <c r="T171" s="53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T171" s="14" t="s">
        <v>117</v>
      </c>
      <c r="AU171" s="14" t="s">
        <v>81</v>
      </c>
    </row>
    <row r="172" spans="1:65" s="2" customFormat="1" ht="16.5" customHeight="1" x14ac:dyDescent="0.2">
      <c r="A172" s="26"/>
      <c r="B172" s="133"/>
      <c r="C172" s="134" t="s">
        <v>224</v>
      </c>
      <c r="D172" s="134" t="s">
        <v>109</v>
      </c>
      <c r="E172" s="135" t="s">
        <v>225</v>
      </c>
      <c r="F172" s="136" t="s">
        <v>226</v>
      </c>
      <c r="G172" s="137" t="s">
        <v>112</v>
      </c>
      <c r="H172" s="138">
        <v>5</v>
      </c>
      <c r="I172" s="139"/>
      <c r="J172" s="139">
        <f>ROUND(I172*H172,2)</f>
        <v>0</v>
      </c>
      <c r="K172" s="140"/>
      <c r="L172" s="27"/>
      <c r="M172" s="141" t="s">
        <v>1</v>
      </c>
      <c r="N172" s="142" t="s">
        <v>39</v>
      </c>
      <c r="O172" s="143">
        <v>0.6</v>
      </c>
      <c r="P172" s="143">
        <f>O172*H172</f>
        <v>3</v>
      </c>
      <c r="Q172" s="143">
        <v>0</v>
      </c>
      <c r="R172" s="143">
        <f>Q172*H172</f>
        <v>0</v>
      </c>
      <c r="S172" s="143">
        <v>0</v>
      </c>
      <c r="T172" s="144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5" t="s">
        <v>113</v>
      </c>
      <c r="AT172" s="145" t="s">
        <v>109</v>
      </c>
      <c r="AU172" s="145" t="s">
        <v>81</v>
      </c>
      <c r="AY172" s="14" t="s">
        <v>106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4" t="s">
        <v>79</v>
      </c>
      <c r="BK172" s="146">
        <f>ROUND(I172*H172,2)</f>
        <v>0</v>
      </c>
      <c r="BL172" s="14" t="s">
        <v>113</v>
      </c>
      <c r="BM172" s="145" t="s">
        <v>227</v>
      </c>
    </row>
    <row r="173" spans="1:65" s="2" customFormat="1" ht="39" x14ac:dyDescent="0.2">
      <c r="A173" s="26"/>
      <c r="B173" s="27"/>
      <c r="C173" s="26"/>
      <c r="D173" s="147" t="s">
        <v>115</v>
      </c>
      <c r="E173" s="26"/>
      <c r="F173" s="148" t="s">
        <v>228</v>
      </c>
      <c r="G173" s="26"/>
      <c r="H173" s="26"/>
      <c r="I173" s="26" t="s">
        <v>1</v>
      </c>
      <c r="J173" s="26"/>
      <c r="K173" s="26"/>
      <c r="L173" s="27"/>
      <c r="M173" s="149"/>
      <c r="N173" s="150"/>
      <c r="O173" s="52"/>
      <c r="P173" s="52"/>
      <c r="Q173" s="52"/>
      <c r="R173" s="52"/>
      <c r="S173" s="52"/>
      <c r="T173" s="53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T173" s="14" t="s">
        <v>115</v>
      </c>
      <c r="AU173" s="14" t="s">
        <v>81</v>
      </c>
    </row>
    <row r="174" spans="1:65" s="2" customFormat="1" x14ac:dyDescent="0.2">
      <c r="A174" s="26"/>
      <c r="B174" s="27"/>
      <c r="C174" s="26"/>
      <c r="D174" s="151" t="s">
        <v>117</v>
      </c>
      <c r="E174" s="26"/>
      <c r="F174" s="152" t="s">
        <v>229</v>
      </c>
      <c r="G174" s="26"/>
      <c r="H174" s="26"/>
      <c r="I174" s="26" t="s">
        <v>1</v>
      </c>
      <c r="J174" s="26"/>
      <c r="K174" s="26"/>
      <c r="L174" s="27"/>
      <c r="M174" s="149"/>
      <c r="N174" s="150"/>
      <c r="O174" s="52"/>
      <c r="P174" s="52"/>
      <c r="Q174" s="52"/>
      <c r="R174" s="52"/>
      <c r="S174" s="52"/>
      <c r="T174" s="53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T174" s="14" t="s">
        <v>117</v>
      </c>
      <c r="AU174" s="14" t="s">
        <v>81</v>
      </c>
    </row>
    <row r="175" spans="1:65" s="2" customFormat="1" ht="16.5" customHeight="1" x14ac:dyDescent="0.2">
      <c r="A175" s="26"/>
      <c r="B175" s="133"/>
      <c r="C175" s="134" t="s">
        <v>7</v>
      </c>
      <c r="D175" s="134" t="s">
        <v>109</v>
      </c>
      <c r="E175" s="135" t="s">
        <v>230</v>
      </c>
      <c r="F175" s="136" t="s">
        <v>231</v>
      </c>
      <c r="G175" s="137" t="s">
        <v>112</v>
      </c>
      <c r="H175" s="138">
        <v>5</v>
      </c>
      <c r="I175" s="139"/>
      <c r="J175" s="139">
        <f>ROUND(I175*H175,2)</f>
        <v>0</v>
      </c>
      <c r="K175" s="140"/>
      <c r="L175" s="27"/>
      <c r="M175" s="141" t="s">
        <v>1</v>
      </c>
      <c r="N175" s="142" t="s">
        <v>39</v>
      </c>
      <c r="O175" s="143">
        <v>1.0109999999999999</v>
      </c>
      <c r="P175" s="143">
        <f>O175*H175</f>
        <v>5.0549999999999997</v>
      </c>
      <c r="Q175" s="143">
        <v>0</v>
      </c>
      <c r="R175" s="143">
        <f>Q175*H175</f>
        <v>0</v>
      </c>
      <c r="S175" s="143">
        <v>0</v>
      </c>
      <c r="T175" s="144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5" t="s">
        <v>113</v>
      </c>
      <c r="AT175" s="145" t="s">
        <v>109</v>
      </c>
      <c r="AU175" s="145" t="s">
        <v>81</v>
      </c>
      <c r="AY175" s="14" t="s">
        <v>106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4" t="s">
        <v>79</v>
      </c>
      <c r="BK175" s="146">
        <f>ROUND(I175*H175,2)</f>
        <v>0</v>
      </c>
      <c r="BL175" s="14" t="s">
        <v>113</v>
      </c>
      <c r="BM175" s="145" t="s">
        <v>232</v>
      </c>
    </row>
    <row r="176" spans="1:65" s="2" customFormat="1" ht="39" x14ac:dyDescent="0.2">
      <c r="A176" s="26"/>
      <c r="B176" s="27"/>
      <c r="C176" s="26"/>
      <c r="D176" s="147" t="s">
        <v>115</v>
      </c>
      <c r="E176" s="26"/>
      <c r="F176" s="148" t="s">
        <v>233</v>
      </c>
      <c r="G176" s="26"/>
      <c r="H176" s="26"/>
      <c r="I176" s="26" t="s">
        <v>1</v>
      </c>
      <c r="J176" s="26"/>
      <c r="K176" s="26"/>
      <c r="L176" s="27"/>
      <c r="M176" s="149"/>
      <c r="N176" s="150"/>
      <c r="O176" s="52"/>
      <c r="P176" s="52"/>
      <c r="Q176" s="52"/>
      <c r="R176" s="52"/>
      <c r="S176" s="52"/>
      <c r="T176" s="53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T176" s="14" t="s">
        <v>115</v>
      </c>
      <c r="AU176" s="14" t="s">
        <v>81</v>
      </c>
    </row>
    <row r="177" spans="1:65" s="2" customFormat="1" x14ac:dyDescent="0.2">
      <c r="A177" s="26"/>
      <c r="B177" s="27"/>
      <c r="C177" s="26"/>
      <c r="D177" s="151" t="s">
        <v>117</v>
      </c>
      <c r="E177" s="26"/>
      <c r="F177" s="152" t="s">
        <v>234</v>
      </c>
      <c r="G177" s="26"/>
      <c r="H177" s="26"/>
      <c r="I177" s="26" t="s">
        <v>1</v>
      </c>
      <c r="J177" s="26"/>
      <c r="K177" s="26"/>
      <c r="L177" s="27"/>
      <c r="M177" s="149"/>
      <c r="N177" s="150"/>
      <c r="O177" s="52"/>
      <c r="P177" s="52"/>
      <c r="Q177" s="52"/>
      <c r="R177" s="52"/>
      <c r="S177" s="52"/>
      <c r="T177" s="53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T177" s="14" t="s">
        <v>117</v>
      </c>
      <c r="AU177" s="14" t="s">
        <v>81</v>
      </c>
    </row>
    <row r="178" spans="1:65" s="2" customFormat="1" ht="16.5" customHeight="1" x14ac:dyDescent="0.2">
      <c r="A178" s="26"/>
      <c r="B178" s="133"/>
      <c r="C178" s="134" t="s">
        <v>235</v>
      </c>
      <c r="D178" s="134" t="s">
        <v>109</v>
      </c>
      <c r="E178" s="135" t="s">
        <v>236</v>
      </c>
      <c r="F178" s="136" t="s">
        <v>237</v>
      </c>
      <c r="G178" s="137" t="s">
        <v>112</v>
      </c>
      <c r="H178" s="138">
        <v>2</v>
      </c>
      <c r="I178" s="139"/>
      <c r="J178" s="139">
        <f>ROUND(I178*H178,2)</f>
        <v>0</v>
      </c>
      <c r="K178" s="140"/>
      <c r="L178" s="27"/>
      <c r="M178" s="141" t="s">
        <v>1</v>
      </c>
      <c r="N178" s="142" t="s">
        <v>39</v>
      </c>
      <c r="O178" s="143">
        <v>0.30399999999999999</v>
      </c>
      <c r="P178" s="143">
        <f>O178*H178</f>
        <v>0.60799999999999998</v>
      </c>
      <c r="Q178" s="143">
        <v>0</v>
      </c>
      <c r="R178" s="143">
        <f>Q178*H178</f>
        <v>0</v>
      </c>
      <c r="S178" s="143">
        <v>0</v>
      </c>
      <c r="T178" s="144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5" t="s">
        <v>113</v>
      </c>
      <c r="AT178" s="145" t="s">
        <v>109</v>
      </c>
      <c r="AU178" s="145" t="s">
        <v>81</v>
      </c>
      <c r="AY178" s="14" t="s">
        <v>106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4" t="s">
        <v>79</v>
      </c>
      <c r="BK178" s="146">
        <f>ROUND(I178*H178,2)</f>
        <v>0</v>
      </c>
      <c r="BL178" s="14" t="s">
        <v>113</v>
      </c>
      <c r="BM178" s="145" t="s">
        <v>238</v>
      </c>
    </row>
    <row r="179" spans="1:65" s="2" customFormat="1" ht="19.5" x14ac:dyDescent="0.2">
      <c r="A179" s="26"/>
      <c r="B179" s="27"/>
      <c r="C179" s="26"/>
      <c r="D179" s="147" t="s">
        <v>115</v>
      </c>
      <c r="E179" s="26"/>
      <c r="F179" s="148" t="s">
        <v>239</v>
      </c>
      <c r="G179" s="26"/>
      <c r="H179" s="26"/>
      <c r="I179" s="26" t="s">
        <v>1</v>
      </c>
      <c r="J179" s="26"/>
      <c r="K179" s="26"/>
      <c r="L179" s="27"/>
      <c r="M179" s="149"/>
      <c r="N179" s="150"/>
      <c r="O179" s="52"/>
      <c r="P179" s="52"/>
      <c r="Q179" s="52"/>
      <c r="R179" s="52"/>
      <c r="S179" s="52"/>
      <c r="T179" s="53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T179" s="14" t="s">
        <v>115</v>
      </c>
      <c r="AU179" s="14" t="s">
        <v>81</v>
      </c>
    </row>
    <row r="180" spans="1:65" s="2" customFormat="1" x14ac:dyDescent="0.2">
      <c r="A180" s="26"/>
      <c r="B180" s="27"/>
      <c r="C180" s="26"/>
      <c r="D180" s="151" t="s">
        <v>117</v>
      </c>
      <c r="E180" s="26"/>
      <c r="F180" s="152" t="s">
        <v>240</v>
      </c>
      <c r="G180" s="26"/>
      <c r="H180" s="26"/>
      <c r="I180" s="26" t="s">
        <v>1</v>
      </c>
      <c r="J180" s="26"/>
      <c r="K180" s="26"/>
      <c r="L180" s="27"/>
      <c r="M180" s="149"/>
      <c r="N180" s="150"/>
      <c r="O180" s="52"/>
      <c r="P180" s="52"/>
      <c r="Q180" s="52"/>
      <c r="R180" s="52"/>
      <c r="S180" s="52"/>
      <c r="T180" s="53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T180" s="14" t="s">
        <v>117</v>
      </c>
      <c r="AU180" s="14" t="s">
        <v>81</v>
      </c>
    </row>
    <row r="181" spans="1:65" s="2" customFormat="1" ht="16.5" customHeight="1" x14ac:dyDescent="0.2">
      <c r="A181" s="26"/>
      <c r="B181" s="133"/>
      <c r="C181" s="134" t="s">
        <v>241</v>
      </c>
      <c r="D181" s="134" t="s">
        <v>109</v>
      </c>
      <c r="E181" s="135" t="s">
        <v>242</v>
      </c>
      <c r="F181" s="136" t="s">
        <v>243</v>
      </c>
      <c r="G181" s="137" t="s">
        <v>112</v>
      </c>
      <c r="H181" s="138">
        <v>1</v>
      </c>
      <c r="I181" s="139"/>
      <c r="J181" s="139">
        <f>ROUND(I181*H181,2)</f>
        <v>0</v>
      </c>
      <c r="K181" s="140"/>
      <c r="L181" s="27"/>
      <c r="M181" s="141" t="s">
        <v>1</v>
      </c>
      <c r="N181" s="142" t="s">
        <v>39</v>
      </c>
      <c r="O181" s="143">
        <v>0.47399999999999998</v>
      </c>
      <c r="P181" s="143">
        <f>O181*H181</f>
        <v>0.47399999999999998</v>
      </c>
      <c r="Q181" s="143">
        <v>0</v>
      </c>
      <c r="R181" s="143">
        <f>Q181*H181</f>
        <v>0</v>
      </c>
      <c r="S181" s="143">
        <v>0</v>
      </c>
      <c r="T181" s="144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5" t="s">
        <v>113</v>
      </c>
      <c r="AT181" s="145" t="s">
        <v>109</v>
      </c>
      <c r="AU181" s="145" t="s">
        <v>81</v>
      </c>
      <c r="AY181" s="14" t="s">
        <v>106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4" t="s">
        <v>79</v>
      </c>
      <c r="BK181" s="146">
        <f>ROUND(I181*H181,2)</f>
        <v>0</v>
      </c>
      <c r="BL181" s="14" t="s">
        <v>113</v>
      </c>
      <c r="BM181" s="145" t="s">
        <v>244</v>
      </c>
    </row>
    <row r="182" spans="1:65" s="2" customFormat="1" ht="19.5" x14ac:dyDescent="0.2">
      <c r="A182" s="26"/>
      <c r="B182" s="27"/>
      <c r="C182" s="26"/>
      <c r="D182" s="147" t="s">
        <v>115</v>
      </c>
      <c r="E182" s="26"/>
      <c r="F182" s="148" t="s">
        <v>245</v>
      </c>
      <c r="G182" s="26"/>
      <c r="H182" s="26"/>
      <c r="I182" s="26" t="s">
        <v>1</v>
      </c>
      <c r="J182" s="26"/>
      <c r="K182" s="26"/>
      <c r="L182" s="27"/>
      <c r="M182" s="149"/>
      <c r="N182" s="150"/>
      <c r="O182" s="52"/>
      <c r="P182" s="52"/>
      <c r="Q182" s="52"/>
      <c r="R182" s="52"/>
      <c r="S182" s="52"/>
      <c r="T182" s="53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T182" s="14" t="s">
        <v>115</v>
      </c>
      <c r="AU182" s="14" t="s">
        <v>81</v>
      </c>
    </row>
    <row r="183" spans="1:65" s="2" customFormat="1" x14ac:dyDescent="0.2">
      <c r="A183" s="26"/>
      <c r="B183" s="27"/>
      <c r="C183" s="26"/>
      <c r="D183" s="151" t="s">
        <v>117</v>
      </c>
      <c r="E183" s="26"/>
      <c r="F183" s="152" t="s">
        <v>246</v>
      </c>
      <c r="G183" s="26"/>
      <c r="H183" s="26"/>
      <c r="I183" s="26" t="s">
        <v>1</v>
      </c>
      <c r="J183" s="26"/>
      <c r="K183" s="26"/>
      <c r="L183" s="27"/>
      <c r="M183" s="149"/>
      <c r="N183" s="150"/>
      <c r="O183" s="52"/>
      <c r="P183" s="52"/>
      <c r="Q183" s="52"/>
      <c r="R183" s="52"/>
      <c r="S183" s="52"/>
      <c r="T183" s="53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T183" s="14" t="s">
        <v>117</v>
      </c>
      <c r="AU183" s="14" t="s">
        <v>81</v>
      </c>
    </row>
    <row r="184" spans="1:65" s="2" customFormat="1" ht="16.5" customHeight="1" x14ac:dyDescent="0.2">
      <c r="A184" s="26"/>
      <c r="B184" s="133"/>
      <c r="C184" s="134" t="s">
        <v>247</v>
      </c>
      <c r="D184" s="134" t="s">
        <v>109</v>
      </c>
      <c r="E184" s="135" t="s">
        <v>248</v>
      </c>
      <c r="F184" s="136" t="s">
        <v>249</v>
      </c>
      <c r="G184" s="137" t="s">
        <v>112</v>
      </c>
      <c r="H184" s="138">
        <v>1</v>
      </c>
      <c r="I184" s="139"/>
      <c r="J184" s="139">
        <f>ROUND(I184*H184,2)</f>
        <v>0</v>
      </c>
      <c r="K184" s="140"/>
      <c r="L184" s="27"/>
      <c r="M184" s="141" t="s">
        <v>1</v>
      </c>
      <c r="N184" s="142" t="s">
        <v>39</v>
      </c>
      <c r="O184" s="143">
        <v>14.72</v>
      </c>
      <c r="P184" s="143">
        <f>O184*H184</f>
        <v>14.72</v>
      </c>
      <c r="Q184" s="143">
        <v>0</v>
      </c>
      <c r="R184" s="143">
        <f>Q184*H184</f>
        <v>0</v>
      </c>
      <c r="S184" s="143">
        <v>0</v>
      </c>
      <c r="T184" s="144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5" t="s">
        <v>113</v>
      </c>
      <c r="AT184" s="145" t="s">
        <v>109</v>
      </c>
      <c r="AU184" s="145" t="s">
        <v>81</v>
      </c>
      <c r="AY184" s="14" t="s">
        <v>106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4" t="s">
        <v>79</v>
      </c>
      <c r="BK184" s="146">
        <f>ROUND(I184*H184,2)</f>
        <v>0</v>
      </c>
      <c r="BL184" s="14" t="s">
        <v>113</v>
      </c>
      <c r="BM184" s="145" t="s">
        <v>250</v>
      </c>
    </row>
    <row r="185" spans="1:65" s="2" customFormat="1" ht="19.5" x14ac:dyDescent="0.2">
      <c r="A185" s="26"/>
      <c r="B185" s="27"/>
      <c r="C185" s="26"/>
      <c r="D185" s="147" t="s">
        <v>115</v>
      </c>
      <c r="E185" s="26"/>
      <c r="F185" s="148" t="s">
        <v>251</v>
      </c>
      <c r="G185" s="26"/>
      <c r="H185" s="26"/>
      <c r="I185" s="26" t="s">
        <v>1</v>
      </c>
      <c r="J185" s="26"/>
      <c r="K185" s="26"/>
      <c r="L185" s="27"/>
      <c r="M185" s="149"/>
      <c r="N185" s="150"/>
      <c r="O185" s="52"/>
      <c r="P185" s="52"/>
      <c r="Q185" s="52"/>
      <c r="R185" s="52"/>
      <c r="S185" s="52"/>
      <c r="T185" s="53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T185" s="14" t="s">
        <v>115</v>
      </c>
      <c r="AU185" s="14" t="s">
        <v>81</v>
      </c>
    </row>
    <row r="186" spans="1:65" s="2" customFormat="1" x14ac:dyDescent="0.2">
      <c r="A186" s="26"/>
      <c r="B186" s="27"/>
      <c r="C186" s="26"/>
      <c r="D186" s="151" t="s">
        <v>117</v>
      </c>
      <c r="E186" s="26"/>
      <c r="F186" s="152" t="s">
        <v>252</v>
      </c>
      <c r="G186" s="26"/>
      <c r="H186" s="26"/>
      <c r="I186" s="26" t="s">
        <v>1</v>
      </c>
      <c r="J186" s="26"/>
      <c r="K186" s="26"/>
      <c r="L186" s="27"/>
      <c r="M186" s="149"/>
      <c r="N186" s="150"/>
      <c r="O186" s="52"/>
      <c r="P186" s="52"/>
      <c r="Q186" s="52"/>
      <c r="R186" s="52"/>
      <c r="S186" s="52"/>
      <c r="T186" s="53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T186" s="14" t="s">
        <v>117</v>
      </c>
      <c r="AU186" s="14" t="s">
        <v>81</v>
      </c>
    </row>
    <row r="187" spans="1:65" s="2" customFormat="1" ht="16.5" customHeight="1" x14ac:dyDescent="0.2">
      <c r="A187" s="26"/>
      <c r="B187" s="133"/>
      <c r="C187" s="153" t="s">
        <v>253</v>
      </c>
      <c r="D187" s="153" t="s">
        <v>103</v>
      </c>
      <c r="E187" s="154" t="s">
        <v>254</v>
      </c>
      <c r="F187" s="155" t="s">
        <v>255</v>
      </c>
      <c r="G187" s="156" t="s">
        <v>112</v>
      </c>
      <c r="H187" s="157">
        <v>1</v>
      </c>
      <c r="I187" s="158"/>
      <c r="J187" s="158">
        <f>ROUND(I187*H187,2)</f>
        <v>0</v>
      </c>
      <c r="K187" s="159"/>
      <c r="L187" s="160"/>
      <c r="M187" s="161" t="s">
        <v>1</v>
      </c>
      <c r="N187" s="162" t="s">
        <v>39</v>
      </c>
      <c r="O187" s="143">
        <v>0</v>
      </c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5" t="s">
        <v>256</v>
      </c>
      <c r="AT187" s="145" t="s">
        <v>103</v>
      </c>
      <c r="AU187" s="145" t="s">
        <v>81</v>
      </c>
      <c r="AY187" s="14" t="s">
        <v>106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4" t="s">
        <v>79</v>
      </c>
      <c r="BK187" s="146">
        <f>ROUND(I187*H187,2)</f>
        <v>0</v>
      </c>
      <c r="BL187" s="14" t="s">
        <v>113</v>
      </c>
      <c r="BM187" s="145" t="s">
        <v>257</v>
      </c>
    </row>
    <row r="188" spans="1:65" s="2" customFormat="1" x14ac:dyDescent="0.2">
      <c r="A188" s="26"/>
      <c r="B188" s="27"/>
      <c r="C188" s="26"/>
      <c r="D188" s="147" t="s">
        <v>115</v>
      </c>
      <c r="E188" s="26"/>
      <c r="F188" s="148" t="s">
        <v>255</v>
      </c>
      <c r="G188" s="26"/>
      <c r="H188" s="26"/>
      <c r="I188" s="26" t="s">
        <v>1</v>
      </c>
      <c r="J188" s="26"/>
      <c r="K188" s="26"/>
      <c r="L188" s="27"/>
      <c r="M188" s="149"/>
      <c r="N188" s="150"/>
      <c r="O188" s="52"/>
      <c r="P188" s="52"/>
      <c r="Q188" s="52"/>
      <c r="R188" s="52"/>
      <c r="S188" s="52"/>
      <c r="T188" s="53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T188" s="14" t="s">
        <v>115</v>
      </c>
      <c r="AU188" s="14" t="s">
        <v>81</v>
      </c>
    </row>
    <row r="189" spans="1:65" s="2" customFormat="1" ht="16.5" customHeight="1" x14ac:dyDescent="0.2">
      <c r="A189" s="26"/>
      <c r="B189" s="133"/>
      <c r="C189" s="153" t="s">
        <v>258</v>
      </c>
      <c r="D189" s="153" t="s">
        <v>103</v>
      </c>
      <c r="E189" s="154" t="s">
        <v>259</v>
      </c>
      <c r="F189" s="155" t="s">
        <v>260</v>
      </c>
      <c r="G189" s="156" t="s">
        <v>112</v>
      </c>
      <c r="H189" s="157">
        <v>1</v>
      </c>
      <c r="I189" s="158"/>
      <c r="J189" s="158">
        <f>ROUND(I189*H189,2)</f>
        <v>0</v>
      </c>
      <c r="K189" s="159"/>
      <c r="L189" s="160"/>
      <c r="M189" s="161" t="s">
        <v>1</v>
      </c>
      <c r="N189" s="162" t="s">
        <v>39</v>
      </c>
      <c r="O189" s="143">
        <v>0</v>
      </c>
      <c r="P189" s="143">
        <f>O189*H189</f>
        <v>0</v>
      </c>
      <c r="Q189" s="143">
        <v>0</v>
      </c>
      <c r="R189" s="143">
        <f>Q189*H189</f>
        <v>0</v>
      </c>
      <c r="S189" s="143">
        <v>0</v>
      </c>
      <c r="T189" s="144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5" t="s">
        <v>256</v>
      </c>
      <c r="AT189" s="145" t="s">
        <v>103</v>
      </c>
      <c r="AU189" s="145" t="s">
        <v>81</v>
      </c>
      <c r="AY189" s="14" t="s">
        <v>106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4" t="s">
        <v>79</v>
      </c>
      <c r="BK189" s="146">
        <f>ROUND(I189*H189,2)</f>
        <v>0</v>
      </c>
      <c r="BL189" s="14" t="s">
        <v>113</v>
      </c>
      <c r="BM189" s="145" t="s">
        <v>261</v>
      </c>
    </row>
    <row r="190" spans="1:65" s="2" customFormat="1" x14ac:dyDescent="0.2">
      <c r="A190" s="26"/>
      <c r="B190" s="27"/>
      <c r="C190" s="26"/>
      <c r="D190" s="147" t="s">
        <v>115</v>
      </c>
      <c r="E190" s="26"/>
      <c r="F190" s="148" t="s">
        <v>260</v>
      </c>
      <c r="G190" s="26"/>
      <c r="H190" s="26"/>
      <c r="I190" s="26" t="s">
        <v>1</v>
      </c>
      <c r="J190" s="26"/>
      <c r="K190" s="26"/>
      <c r="L190" s="27"/>
      <c r="M190" s="149"/>
      <c r="N190" s="150"/>
      <c r="O190" s="52"/>
      <c r="P190" s="52"/>
      <c r="Q190" s="52"/>
      <c r="R190" s="52"/>
      <c r="S190" s="52"/>
      <c r="T190" s="53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T190" s="14" t="s">
        <v>115</v>
      </c>
      <c r="AU190" s="14" t="s">
        <v>81</v>
      </c>
    </row>
    <row r="191" spans="1:65" s="2" customFormat="1" ht="16.5" customHeight="1" x14ac:dyDescent="0.2">
      <c r="A191" s="26"/>
      <c r="B191" s="133"/>
      <c r="C191" s="153" t="s">
        <v>262</v>
      </c>
      <c r="D191" s="153" t="s">
        <v>103</v>
      </c>
      <c r="E191" s="154" t="s">
        <v>263</v>
      </c>
      <c r="F191" s="155" t="s">
        <v>264</v>
      </c>
      <c r="G191" s="156" t="s">
        <v>112</v>
      </c>
      <c r="H191" s="157">
        <v>1</v>
      </c>
      <c r="I191" s="158"/>
      <c r="J191" s="158">
        <f>ROUND(I191*H191,2)</f>
        <v>0</v>
      </c>
      <c r="K191" s="159"/>
      <c r="L191" s="160"/>
      <c r="M191" s="161" t="s">
        <v>1</v>
      </c>
      <c r="N191" s="162" t="s">
        <v>39</v>
      </c>
      <c r="O191" s="143">
        <v>0</v>
      </c>
      <c r="P191" s="143">
        <f>O191*H191</f>
        <v>0</v>
      </c>
      <c r="Q191" s="143">
        <v>0</v>
      </c>
      <c r="R191" s="143">
        <f>Q191*H191</f>
        <v>0</v>
      </c>
      <c r="S191" s="143">
        <v>0</v>
      </c>
      <c r="T191" s="144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5" t="s">
        <v>256</v>
      </c>
      <c r="AT191" s="145" t="s">
        <v>103</v>
      </c>
      <c r="AU191" s="145" t="s">
        <v>81</v>
      </c>
      <c r="AY191" s="14" t="s">
        <v>106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4" t="s">
        <v>79</v>
      </c>
      <c r="BK191" s="146">
        <f>ROUND(I191*H191,2)</f>
        <v>0</v>
      </c>
      <c r="BL191" s="14" t="s">
        <v>113</v>
      </c>
      <c r="BM191" s="145" t="s">
        <v>265</v>
      </c>
    </row>
    <row r="192" spans="1:65" s="2" customFormat="1" x14ac:dyDescent="0.2">
      <c r="A192" s="26"/>
      <c r="B192" s="27"/>
      <c r="C192" s="26"/>
      <c r="D192" s="147" t="s">
        <v>115</v>
      </c>
      <c r="E192" s="26"/>
      <c r="F192" s="148" t="s">
        <v>264</v>
      </c>
      <c r="G192" s="26"/>
      <c r="H192" s="26"/>
      <c r="I192" s="26"/>
      <c r="J192" s="26"/>
      <c r="K192" s="26"/>
      <c r="L192" s="27"/>
      <c r="M192" s="149"/>
      <c r="N192" s="150"/>
      <c r="O192" s="52"/>
      <c r="P192" s="52"/>
      <c r="Q192" s="52"/>
      <c r="R192" s="52"/>
      <c r="S192" s="52"/>
      <c r="T192" s="53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T192" s="14" t="s">
        <v>115</v>
      </c>
      <c r="AU192" s="14" t="s">
        <v>81</v>
      </c>
    </row>
    <row r="193" spans="1:65" s="2" customFormat="1" ht="16.5" customHeight="1" x14ac:dyDescent="0.2">
      <c r="A193" s="26"/>
      <c r="B193" s="133"/>
      <c r="C193" s="153" t="s">
        <v>266</v>
      </c>
      <c r="D193" s="153" t="s">
        <v>103</v>
      </c>
      <c r="E193" s="154" t="s">
        <v>267</v>
      </c>
      <c r="F193" s="155" t="s">
        <v>268</v>
      </c>
      <c r="G193" s="156" t="s">
        <v>112</v>
      </c>
      <c r="H193" s="157">
        <v>4</v>
      </c>
      <c r="I193" s="158"/>
      <c r="J193" s="158">
        <f>ROUND(I193*H193,2)</f>
        <v>0</v>
      </c>
      <c r="K193" s="159"/>
      <c r="L193" s="160"/>
      <c r="M193" s="161" t="s">
        <v>1</v>
      </c>
      <c r="N193" s="162" t="s">
        <v>39</v>
      </c>
      <c r="O193" s="143">
        <v>0</v>
      </c>
      <c r="P193" s="143">
        <f>O193*H193</f>
        <v>0</v>
      </c>
      <c r="Q193" s="143">
        <v>0</v>
      </c>
      <c r="R193" s="143">
        <f>Q193*H193</f>
        <v>0</v>
      </c>
      <c r="S193" s="143">
        <v>0</v>
      </c>
      <c r="T193" s="144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5" t="s">
        <v>256</v>
      </c>
      <c r="AT193" s="145" t="s">
        <v>103</v>
      </c>
      <c r="AU193" s="145" t="s">
        <v>81</v>
      </c>
      <c r="AY193" s="14" t="s">
        <v>106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4" t="s">
        <v>79</v>
      </c>
      <c r="BK193" s="146">
        <f>ROUND(I193*H193,2)</f>
        <v>0</v>
      </c>
      <c r="BL193" s="14" t="s">
        <v>113</v>
      </c>
      <c r="BM193" s="145" t="s">
        <v>269</v>
      </c>
    </row>
    <row r="194" spans="1:65" s="2" customFormat="1" x14ac:dyDescent="0.2">
      <c r="A194" s="26"/>
      <c r="B194" s="27"/>
      <c r="C194" s="26"/>
      <c r="D194" s="147" t="s">
        <v>115</v>
      </c>
      <c r="E194" s="26"/>
      <c r="F194" s="148" t="s">
        <v>268</v>
      </c>
      <c r="G194" s="26"/>
      <c r="H194" s="26"/>
      <c r="I194" s="26"/>
      <c r="J194" s="26"/>
      <c r="K194" s="26"/>
      <c r="L194" s="27"/>
      <c r="M194" s="149"/>
      <c r="N194" s="150"/>
      <c r="O194" s="52"/>
      <c r="P194" s="52"/>
      <c r="Q194" s="52"/>
      <c r="R194" s="52"/>
      <c r="S194" s="52"/>
      <c r="T194" s="53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T194" s="14" t="s">
        <v>115</v>
      </c>
      <c r="AU194" s="14" t="s">
        <v>81</v>
      </c>
    </row>
    <row r="195" spans="1:65" s="2" customFormat="1" ht="16.5" customHeight="1" x14ac:dyDescent="0.2">
      <c r="A195" s="26"/>
      <c r="B195" s="133"/>
      <c r="C195" s="153" t="s">
        <v>270</v>
      </c>
      <c r="D195" s="153" t="s">
        <v>103</v>
      </c>
      <c r="E195" s="154" t="s">
        <v>271</v>
      </c>
      <c r="F195" s="155" t="s">
        <v>272</v>
      </c>
      <c r="G195" s="156" t="s">
        <v>112</v>
      </c>
      <c r="H195" s="157">
        <v>5</v>
      </c>
      <c r="I195" s="158"/>
      <c r="J195" s="158">
        <f>ROUND(I195*H195,2)</f>
        <v>0</v>
      </c>
      <c r="K195" s="159"/>
      <c r="L195" s="160"/>
      <c r="M195" s="161" t="s">
        <v>1</v>
      </c>
      <c r="N195" s="162" t="s">
        <v>39</v>
      </c>
      <c r="O195" s="143">
        <v>0</v>
      </c>
      <c r="P195" s="143">
        <f>O195*H195</f>
        <v>0</v>
      </c>
      <c r="Q195" s="143">
        <v>0</v>
      </c>
      <c r="R195" s="143">
        <f>Q195*H195</f>
        <v>0</v>
      </c>
      <c r="S195" s="143">
        <v>0</v>
      </c>
      <c r="T195" s="144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5" t="s">
        <v>256</v>
      </c>
      <c r="AT195" s="145" t="s">
        <v>103</v>
      </c>
      <c r="AU195" s="145" t="s">
        <v>81</v>
      </c>
      <c r="AY195" s="14" t="s">
        <v>106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4" t="s">
        <v>79</v>
      </c>
      <c r="BK195" s="146">
        <f>ROUND(I195*H195,2)</f>
        <v>0</v>
      </c>
      <c r="BL195" s="14" t="s">
        <v>113</v>
      </c>
      <c r="BM195" s="145" t="s">
        <v>273</v>
      </c>
    </row>
    <row r="196" spans="1:65" s="2" customFormat="1" x14ac:dyDescent="0.2">
      <c r="A196" s="26"/>
      <c r="B196" s="27"/>
      <c r="C196" s="26"/>
      <c r="D196" s="147" t="s">
        <v>115</v>
      </c>
      <c r="E196" s="26"/>
      <c r="F196" s="148" t="s">
        <v>272</v>
      </c>
      <c r="G196" s="26"/>
      <c r="H196" s="26"/>
      <c r="I196" s="26"/>
      <c r="J196" s="26"/>
      <c r="K196" s="26"/>
      <c r="L196" s="27"/>
      <c r="M196" s="149"/>
      <c r="N196" s="150"/>
      <c r="O196" s="52"/>
      <c r="P196" s="52"/>
      <c r="Q196" s="52"/>
      <c r="R196" s="52"/>
      <c r="S196" s="52"/>
      <c r="T196" s="53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T196" s="14" t="s">
        <v>115</v>
      </c>
      <c r="AU196" s="14" t="s">
        <v>81</v>
      </c>
    </row>
    <row r="197" spans="1:65" s="2" customFormat="1" ht="16.5" customHeight="1" x14ac:dyDescent="0.2">
      <c r="A197" s="26"/>
      <c r="B197" s="133"/>
      <c r="C197" s="153" t="s">
        <v>274</v>
      </c>
      <c r="D197" s="153" t="s">
        <v>103</v>
      </c>
      <c r="E197" s="154" t="s">
        <v>275</v>
      </c>
      <c r="F197" s="155" t="s">
        <v>276</v>
      </c>
      <c r="G197" s="156" t="s">
        <v>112</v>
      </c>
      <c r="H197" s="157">
        <v>5</v>
      </c>
      <c r="I197" s="158"/>
      <c r="J197" s="158">
        <f>ROUND(I197*H197,2)</f>
        <v>0</v>
      </c>
      <c r="K197" s="159"/>
      <c r="L197" s="160"/>
      <c r="M197" s="161" t="s">
        <v>1</v>
      </c>
      <c r="N197" s="162" t="s">
        <v>39</v>
      </c>
      <c r="O197" s="143">
        <v>0</v>
      </c>
      <c r="P197" s="143">
        <f>O197*H197</f>
        <v>0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5" t="s">
        <v>256</v>
      </c>
      <c r="AT197" s="145" t="s">
        <v>103</v>
      </c>
      <c r="AU197" s="145" t="s">
        <v>81</v>
      </c>
      <c r="AY197" s="14" t="s">
        <v>106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4" t="s">
        <v>79</v>
      </c>
      <c r="BK197" s="146">
        <f>ROUND(I197*H197,2)</f>
        <v>0</v>
      </c>
      <c r="BL197" s="14" t="s">
        <v>113</v>
      </c>
      <c r="BM197" s="145" t="s">
        <v>277</v>
      </c>
    </row>
    <row r="198" spans="1:65" s="2" customFormat="1" x14ac:dyDescent="0.2">
      <c r="A198" s="26"/>
      <c r="B198" s="27"/>
      <c r="C198" s="26"/>
      <c r="D198" s="147" t="s">
        <v>115</v>
      </c>
      <c r="E198" s="26"/>
      <c r="F198" s="148" t="s">
        <v>276</v>
      </c>
      <c r="G198" s="26"/>
      <c r="H198" s="26"/>
      <c r="I198" s="26"/>
      <c r="J198" s="26"/>
      <c r="K198" s="26"/>
      <c r="L198" s="27"/>
      <c r="M198" s="149"/>
      <c r="N198" s="150"/>
      <c r="O198" s="52"/>
      <c r="P198" s="52"/>
      <c r="Q198" s="52"/>
      <c r="R198" s="52"/>
      <c r="S198" s="52"/>
      <c r="T198" s="53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T198" s="14" t="s">
        <v>115</v>
      </c>
      <c r="AU198" s="14" t="s">
        <v>81</v>
      </c>
    </row>
    <row r="199" spans="1:65" s="2" customFormat="1" ht="16.5" customHeight="1" x14ac:dyDescent="0.2">
      <c r="A199" s="26"/>
      <c r="B199" s="133"/>
      <c r="C199" s="153" t="s">
        <v>278</v>
      </c>
      <c r="D199" s="153" t="s">
        <v>103</v>
      </c>
      <c r="E199" s="154" t="s">
        <v>279</v>
      </c>
      <c r="F199" s="155" t="s">
        <v>280</v>
      </c>
      <c r="G199" s="156" t="s">
        <v>112</v>
      </c>
      <c r="H199" s="157">
        <v>2</v>
      </c>
      <c r="I199" s="158"/>
      <c r="J199" s="158">
        <f>ROUND(I199*H199,2)</f>
        <v>0</v>
      </c>
      <c r="K199" s="159"/>
      <c r="L199" s="160"/>
      <c r="M199" s="161" t="s">
        <v>1</v>
      </c>
      <c r="N199" s="162" t="s">
        <v>39</v>
      </c>
      <c r="O199" s="143">
        <v>0</v>
      </c>
      <c r="P199" s="143">
        <f>O199*H199</f>
        <v>0</v>
      </c>
      <c r="Q199" s="143">
        <v>0</v>
      </c>
      <c r="R199" s="143">
        <f>Q199*H199</f>
        <v>0</v>
      </c>
      <c r="S199" s="143">
        <v>0</v>
      </c>
      <c r="T199" s="144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5" t="s">
        <v>256</v>
      </c>
      <c r="AT199" s="145" t="s">
        <v>103</v>
      </c>
      <c r="AU199" s="145" t="s">
        <v>81</v>
      </c>
      <c r="AY199" s="14" t="s">
        <v>106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4" t="s">
        <v>79</v>
      </c>
      <c r="BK199" s="146">
        <f>ROUND(I199*H199,2)</f>
        <v>0</v>
      </c>
      <c r="BL199" s="14" t="s">
        <v>113</v>
      </c>
      <c r="BM199" s="145" t="s">
        <v>281</v>
      </c>
    </row>
    <row r="200" spans="1:65" s="2" customFormat="1" x14ac:dyDescent="0.2">
      <c r="A200" s="26"/>
      <c r="B200" s="27"/>
      <c r="C200" s="26"/>
      <c r="D200" s="147" t="s">
        <v>115</v>
      </c>
      <c r="E200" s="26"/>
      <c r="F200" s="148" t="s">
        <v>280</v>
      </c>
      <c r="G200" s="26"/>
      <c r="H200" s="26"/>
      <c r="I200" s="26"/>
      <c r="J200" s="26"/>
      <c r="K200" s="26"/>
      <c r="L200" s="27"/>
      <c r="M200" s="149"/>
      <c r="N200" s="150"/>
      <c r="O200" s="52"/>
      <c r="P200" s="52"/>
      <c r="Q200" s="52"/>
      <c r="R200" s="52"/>
      <c r="S200" s="52"/>
      <c r="T200" s="53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T200" s="14" t="s">
        <v>115</v>
      </c>
      <c r="AU200" s="14" t="s">
        <v>81</v>
      </c>
    </row>
    <row r="201" spans="1:65" s="2" customFormat="1" ht="16.5" customHeight="1" x14ac:dyDescent="0.2">
      <c r="A201" s="26"/>
      <c r="B201" s="133"/>
      <c r="C201" s="153" t="s">
        <v>282</v>
      </c>
      <c r="D201" s="153" t="s">
        <v>103</v>
      </c>
      <c r="E201" s="154" t="s">
        <v>283</v>
      </c>
      <c r="F201" s="155" t="s">
        <v>284</v>
      </c>
      <c r="G201" s="156" t="s">
        <v>112</v>
      </c>
      <c r="H201" s="157">
        <v>1</v>
      </c>
      <c r="I201" s="158"/>
      <c r="J201" s="158">
        <f>ROUND(I201*H201,2)</f>
        <v>0</v>
      </c>
      <c r="K201" s="159"/>
      <c r="L201" s="160"/>
      <c r="M201" s="161" t="s">
        <v>1</v>
      </c>
      <c r="N201" s="162" t="s">
        <v>39</v>
      </c>
      <c r="O201" s="143">
        <v>0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5" t="s">
        <v>256</v>
      </c>
      <c r="AT201" s="145" t="s">
        <v>103</v>
      </c>
      <c r="AU201" s="145" t="s">
        <v>81</v>
      </c>
      <c r="AY201" s="14" t="s">
        <v>106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4" t="s">
        <v>79</v>
      </c>
      <c r="BK201" s="146">
        <f>ROUND(I201*H201,2)</f>
        <v>0</v>
      </c>
      <c r="BL201" s="14" t="s">
        <v>113</v>
      </c>
      <c r="BM201" s="145" t="s">
        <v>285</v>
      </c>
    </row>
    <row r="202" spans="1:65" s="2" customFormat="1" x14ac:dyDescent="0.2">
      <c r="A202" s="26"/>
      <c r="B202" s="27"/>
      <c r="C202" s="26"/>
      <c r="D202" s="147" t="s">
        <v>115</v>
      </c>
      <c r="E202" s="26"/>
      <c r="F202" s="148" t="s">
        <v>284</v>
      </c>
      <c r="G202" s="26"/>
      <c r="H202" s="26"/>
      <c r="I202" s="26"/>
      <c r="J202" s="26"/>
      <c r="K202" s="26"/>
      <c r="L202" s="27"/>
      <c r="M202" s="149"/>
      <c r="N202" s="150"/>
      <c r="O202" s="52"/>
      <c r="P202" s="52"/>
      <c r="Q202" s="52"/>
      <c r="R202" s="52"/>
      <c r="S202" s="52"/>
      <c r="T202" s="53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T202" s="14" t="s">
        <v>115</v>
      </c>
      <c r="AU202" s="14" t="s">
        <v>81</v>
      </c>
    </row>
    <row r="203" spans="1:65" s="2" customFormat="1" ht="16.5" customHeight="1" x14ac:dyDescent="0.2">
      <c r="A203" s="26"/>
      <c r="B203" s="133"/>
      <c r="C203" s="153" t="s">
        <v>286</v>
      </c>
      <c r="D203" s="153" t="s">
        <v>103</v>
      </c>
      <c r="E203" s="154" t="s">
        <v>287</v>
      </c>
      <c r="F203" s="155" t="s">
        <v>288</v>
      </c>
      <c r="G203" s="156" t="s">
        <v>112</v>
      </c>
      <c r="H203" s="157">
        <v>4</v>
      </c>
      <c r="I203" s="158"/>
      <c r="J203" s="158">
        <f>ROUND(I203*H203,2)</f>
        <v>0</v>
      </c>
      <c r="K203" s="159"/>
      <c r="L203" s="160"/>
      <c r="M203" s="161" t="s">
        <v>1</v>
      </c>
      <c r="N203" s="162" t="s">
        <v>39</v>
      </c>
      <c r="O203" s="143">
        <v>0</v>
      </c>
      <c r="P203" s="143">
        <f>O203*H203</f>
        <v>0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5" t="s">
        <v>256</v>
      </c>
      <c r="AT203" s="145" t="s">
        <v>103</v>
      </c>
      <c r="AU203" s="145" t="s">
        <v>81</v>
      </c>
      <c r="AY203" s="14" t="s">
        <v>106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4" t="s">
        <v>79</v>
      </c>
      <c r="BK203" s="146">
        <f>ROUND(I203*H203,2)</f>
        <v>0</v>
      </c>
      <c r="BL203" s="14" t="s">
        <v>113</v>
      </c>
      <c r="BM203" s="145" t="s">
        <v>289</v>
      </c>
    </row>
    <row r="204" spans="1:65" s="2" customFormat="1" x14ac:dyDescent="0.2">
      <c r="A204" s="26"/>
      <c r="B204" s="27"/>
      <c r="C204" s="26"/>
      <c r="D204" s="147" t="s">
        <v>115</v>
      </c>
      <c r="E204" s="26"/>
      <c r="F204" s="148" t="s">
        <v>288</v>
      </c>
      <c r="G204" s="26"/>
      <c r="H204" s="26"/>
      <c r="I204" s="26"/>
      <c r="J204" s="26"/>
      <c r="K204" s="26"/>
      <c r="L204" s="27"/>
      <c r="M204" s="149"/>
      <c r="N204" s="150"/>
      <c r="O204" s="52"/>
      <c r="P204" s="52"/>
      <c r="Q204" s="52"/>
      <c r="R204" s="52"/>
      <c r="S204" s="52"/>
      <c r="T204" s="53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T204" s="14" t="s">
        <v>115</v>
      </c>
      <c r="AU204" s="14" t="s">
        <v>81</v>
      </c>
    </row>
    <row r="205" spans="1:65" s="2" customFormat="1" ht="16.5" customHeight="1" x14ac:dyDescent="0.2">
      <c r="A205" s="26"/>
      <c r="B205" s="133"/>
      <c r="C205" s="153" t="s">
        <v>290</v>
      </c>
      <c r="D205" s="153" t="s">
        <v>103</v>
      </c>
      <c r="E205" s="154" t="s">
        <v>291</v>
      </c>
      <c r="F205" s="155" t="s">
        <v>292</v>
      </c>
      <c r="G205" s="156" t="s">
        <v>112</v>
      </c>
      <c r="H205" s="157">
        <v>1</v>
      </c>
      <c r="I205" s="158"/>
      <c r="J205" s="158">
        <f>ROUND(I205*H205,2)</f>
        <v>0</v>
      </c>
      <c r="K205" s="159"/>
      <c r="L205" s="160"/>
      <c r="M205" s="161" t="s">
        <v>1</v>
      </c>
      <c r="N205" s="162" t="s">
        <v>39</v>
      </c>
      <c r="O205" s="143">
        <v>0</v>
      </c>
      <c r="P205" s="143">
        <f>O205*H205</f>
        <v>0</v>
      </c>
      <c r="Q205" s="143">
        <v>0</v>
      </c>
      <c r="R205" s="143">
        <f>Q205*H205</f>
        <v>0</v>
      </c>
      <c r="S205" s="143">
        <v>0</v>
      </c>
      <c r="T205" s="144">
        <f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5" t="s">
        <v>256</v>
      </c>
      <c r="AT205" s="145" t="s">
        <v>103</v>
      </c>
      <c r="AU205" s="145" t="s">
        <v>81</v>
      </c>
      <c r="AY205" s="14" t="s">
        <v>106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4" t="s">
        <v>79</v>
      </c>
      <c r="BK205" s="146">
        <f>ROUND(I205*H205,2)</f>
        <v>0</v>
      </c>
      <c r="BL205" s="14" t="s">
        <v>113</v>
      </c>
      <c r="BM205" s="145" t="s">
        <v>293</v>
      </c>
    </row>
    <row r="206" spans="1:65" s="2" customFormat="1" x14ac:dyDescent="0.2">
      <c r="A206" s="26"/>
      <c r="B206" s="27"/>
      <c r="C206" s="26"/>
      <c r="D206" s="147" t="s">
        <v>115</v>
      </c>
      <c r="E206" s="26"/>
      <c r="F206" s="148" t="s">
        <v>292</v>
      </c>
      <c r="G206" s="26"/>
      <c r="H206" s="26"/>
      <c r="I206" s="26"/>
      <c r="J206" s="26"/>
      <c r="K206" s="26"/>
      <c r="L206" s="27"/>
      <c r="M206" s="149"/>
      <c r="N206" s="150"/>
      <c r="O206" s="52"/>
      <c r="P206" s="52"/>
      <c r="Q206" s="52"/>
      <c r="R206" s="52"/>
      <c r="S206" s="52"/>
      <c r="T206" s="53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T206" s="14" t="s">
        <v>115</v>
      </c>
      <c r="AU206" s="14" t="s">
        <v>81</v>
      </c>
    </row>
    <row r="207" spans="1:65" s="2" customFormat="1" ht="16.5" customHeight="1" x14ac:dyDescent="0.2">
      <c r="A207" s="26"/>
      <c r="B207" s="133"/>
      <c r="C207" s="153" t="s">
        <v>294</v>
      </c>
      <c r="D207" s="153" t="s">
        <v>103</v>
      </c>
      <c r="E207" s="154" t="s">
        <v>295</v>
      </c>
      <c r="F207" s="155" t="s">
        <v>296</v>
      </c>
      <c r="G207" s="156" t="s">
        <v>112</v>
      </c>
      <c r="H207" s="157">
        <v>5</v>
      </c>
      <c r="I207" s="158"/>
      <c r="J207" s="158">
        <f>ROUND(I207*H207,2)</f>
        <v>0</v>
      </c>
      <c r="K207" s="159"/>
      <c r="L207" s="160"/>
      <c r="M207" s="161" t="s">
        <v>1</v>
      </c>
      <c r="N207" s="162" t="s">
        <v>39</v>
      </c>
      <c r="O207" s="143">
        <v>0</v>
      </c>
      <c r="P207" s="143">
        <f>O207*H207</f>
        <v>0</v>
      </c>
      <c r="Q207" s="143">
        <v>0</v>
      </c>
      <c r="R207" s="143">
        <f>Q207*H207</f>
        <v>0</v>
      </c>
      <c r="S207" s="143">
        <v>0</v>
      </c>
      <c r="T207" s="144">
        <f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5" t="s">
        <v>256</v>
      </c>
      <c r="AT207" s="145" t="s">
        <v>103</v>
      </c>
      <c r="AU207" s="145" t="s">
        <v>81</v>
      </c>
      <c r="AY207" s="14" t="s">
        <v>106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4" t="s">
        <v>79</v>
      </c>
      <c r="BK207" s="146">
        <f>ROUND(I207*H207,2)</f>
        <v>0</v>
      </c>
      <c r="BL207" s="14" t="s">
        <v>113</v>
      </c>
      <c r="BM207" s="145" t="s">
        <v>297</v>
      </c>
    </row>
    <row r="208" spans="1:65" s="2" customFormat="1" x14ac:dyDescent="0.2">
      <c r="A208" s="26"/>
      <c r="B208" s="27"/>
      <c r="C208" s="26"/>
      <c r="D208" s="147" t="s">
        <v>115</v>
      </c>
      <c r="E208" s="26"/>
      <c r="F208" s="148" t="s">
        <v>296</v>
      </c>
      <c r="G208" s="26"/>
      <c r="H208" s="26"/>
      <c r="I208" s="26"/>
      <c r="J208" s="26"/>
      <c r="K208" s="26"/>
      <c r="L208" s="27"/>
      <c r="M208" s="149"/>
      <c r="N208" s="150"/>
      <c r="O208" s="52"/>
      <c r="P208" s="52"/>
      <c r="Q208" s="52"/>
      <c r="R208" s="52"/>
      <c r="S208" s="52"/>
      <c r="T208" s="53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T208" s="14" t="s">
        <v>115</v>
      </c>
      <c r="AU208" s="14" t="s">
        <v>81</v>
      </c>
    </row>
    <row r="209" spans="1:65" s="2" customFormat="1" ht="16.5" customHeight="1" x14ac:dyDescent="0.2">
      <c r="A209" s="26"/>
      <c r="B209" s="133"/>
      <c r="C209" s="153" t="s">
        <v>298</v>
      </c>
      <c r="D209" s="153" t="s">
        <v>103</v>
      </c>
      <c r="E209" s="154" t="s">
        <v>299</v>
      </c>
      <c r="F209" s="155" t="s">
        <v>300</v>
      </c>
      <c r="G209" s="156" t="s">
        <v>301</v>
      </c>
      <c r="H209" s="157">
        <v>100</v>
      </c>
      <c r="I209" s="158"/>
      <c r="J209" s="158">
        <f>ROUND(I209*H209,2)</f>
        <v>0</v>
      </c>
      <c r="K209" s="159"/>
      <c r="L209" s="160"/>
      <c r="M209" s="161" t="s">
        <v>1</v>
      </c>
      <c r="N209" s="162" t="s">
        <v>39</v>
      </c>
      <c r="O209" s="143">
        <v>0</v>
      </c>
      <c r="P209" s="143">
        <f>O209*H209</f>
        <v>0</v>
      </c>
      <c r="Q209" s="143">
        <v>0</v>
      </c>
      <c r="R209" s="143">
        <f>Q209*H209</f>
        <v>0</v>
      </c>
      <c r="S209" s="143">
        <v>0</v>
      </c>
      <c r="T209" s="144">
        <f>S209*H209</f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5" t="s">
        <v>256</v>
      </c>
      <c r="AT209" s="145" t="s">
        <v>103</v>
      </c>
      <c r="AU209" s="145" t="s">
        <v>81</v>
      </c>
      <c r="AY209" s="14" t="s">
        <v>106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4" t="s">
        <v>79</v>
      </c>
      <c r="BK209" s="146">
        <f>ROUND(I209*H209,2)</f>
        <v>0</v>
      </c>
      <c r="BL209" s="14" t="s">
        <v>113</v>
      </c>
      <c r="BM209" s="145" t="s">
        <v>302</v>
      </c>
    </row>
    <row r="210" spans="1:65" s="2" customFormat="1" x14ac:dyDescent="0.2">
      <c r="A210" s="26"/>
      <c r="B210" s="27"/>
      <c r="C210" s="26"/>
      <c r="D210" s="147" t="s">
        <v>115</v>
      </c>
      <c r="E210" s="26"/>
      <c r="F210" s="148" t="s">
        <v>300</v>
      </c>
      <c r="G210" s="26"/>
      <c r="H210" s="26"/>
      <c r="I210" s="26"/>
      <c r="J210" s="26"/>
      <c r="K210" s="26"/>
      <c r="L210" s="27"/>
      <c r="M210" s="149"/>
      <c r="N210" s="150"/>
      <c r="O210" s="52"/>
      <c r="P210" s="52"/>
      <c r="Q210" s="52"/>
      <c r="R210" s="52"/>
      <c r="S210" s="52"/>
      <c r="T210" s="53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T210" s="14" t="s">
        <v>115</v>
      </c>
      <c r="AU210" s="14" t="s">
        <v>81</v>
      </c>
    </row>
    <row r="211" spans="1:65" s="2" customFormat="1" ht="16.5" customHeight="1" x14ac:dyDescent="0.2">
      <c r="A211" s="26"/>
      <c r="B211" s="133"/>
      <c r="C211" s="153" t="s">
        <v>303</v>
      </c>
      <c r="D211" s="153" t="s">
        <v>103</v>
      </c>
      <c r="E211" s="154" t="s">
        <v>304</v>
      </c>
      <c r="F211" s="155" t="s">
        <v>305</v>
      </c>
      <c r="G211" s="156" t="s">
        <v>306</v>
      </c>
      <c r="H211" s="157">
        <v>1</v>
      </c>
      <c r="I211" s="158"/>
      <c r="J211" s="158">
        <f>ROUND(I211*H211,2)</f>
        <v>0</v>
      </c>
      <c r="K211" s="159"/>
      <c r="L211" s="160"/>
      <c r="M211" s="161" t="s">
        <v>1</v>
      </c>
      <c r="N211" s="162" t="s">
        <v>39</v>
      </c>
      <c r="O211" s="143">
        <v>0</v>
      </c>
      <c r="P211" s="143">
        <f>O211*H211</f>
        <v>0</v>
      </c>
      <c r="Q211" s="143">
        <v>0</v>
      </c>
      <c r="R211" s="143">
        <f>Q211*H211</f>
        <v>0</v>
      </c>
      <c r="S211" s="143">
        <v>0</v>
      </c>
      <c r="T211" s="144">
        <f>S211*H211</f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5" t="s">
        <v>256</v>
      </c>
      <c r="AT211" s="145" t="s">
        <v>103</v>
      </c>
      <c r="AU211" s="145" t="s">
        <v>81</v>
      </c>
      <c r="AY211" s="14" t="s">
        <v>106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4" t="s">
        <v>79</v>
      </c>
      <c r="BK211" s="146">
        <f>ROUND(I211*H211,2)</f>
        <v>0</v>
      </c>
      <c r="BL211" s="14" t="s">
        <v>113</v>
      </c>
      <c r="BM211" s="145" t="s">
        <v>307</v>
      </c>
    </row>
    <row r="212" spans="1:65" s="2" customFormat="1" x14ac:dyDescent="0.2">
      <c r="A212" s="26"/>
      <c r="B212" s="27"/>
      <c r="C212" s="26"/>
      <c r="D212" s="147" t="s">
        <v>115</v>
      </c>
      <c r="E212" s="26"/>
      <c r="F212" s="148" t="s">
        <v>305</v>
      </c>
      <c r="G212" s="26"/>
      <c r="H212" s="26"/>
      <c r="I212" s="26"/>
      <c r="J212" s="26"/>
      <c r="K212" s="26"/>
      <c r="L212" s="27"/>
      <c r="M212" s="149"/>
      <c r="N212" s="150"/>
      <c r="O212" s="52"/>
      <c r="P212" s="52"/>
      <c r="Q212" s="52"/>
      <c r="R212" s="52"/>
      <c r="S212" s="52"/>
      <c r="T212" s="53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T212" s="14" t="s">
        <v>115</v>
      </c>
      <c r="AU212" s="14" t="s">
        <v>81</v>
      </c>
    </row>
    <row r="213" spans="1:65" s="2" customFormat="1" ht="16.5" customHeight="1" x14ac:dyDescent="0.2">
      <c r="A213" s="26"/>
      <c r="B213" s="133"/>
      <c r="C213" s="153" t="s">
        <v>308</v>
      </c>
      <c r="D213" s="153" t="s">
        <v>103</v>
      </c>
      <c r="E213" s="154" t="s">
        <v>309</v>
      </c>
      <c r="F213" s="155" t="s">
        <v>310</v>
      </c>
      <c r="G213" s="156" t="s">
        <v>112</v>
      </c>
      <c r="H213" s="157">
        <v>1</v>
      </c>
      <c r="I213" s="158"/>
      <c r="J213" s="158">
        <f>ROUND(I213*H213,2)</f>
        <v>0</v>
      </c>
      <c r="K213" s="159"/>
      <c r="L213" s="160"/>
      <c r="M213" s="161" t="s">
        <v>1</v>
      </c>
      <c r="N213" s="162" t="s">
        <v>39</v>
      </c>
      <c r="O213" s="143">
        <v>0</v>
      </c>
      <c r="P213" s="143">
        <f>O213*H213</f>
        <v>0</v>
      </c>
      <c r="Q213" s="143">
        <v>0</v>
      </c>
      <c r="R213" s="143">
        <f>Q213*H213</f>
        <v>0</v>
      </c>
      <c r="S213" s="143">
        <v>0</v>
      </c>
      <c r="T213" s="144">
        <f>S213*H213</f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5" t="s">
        <v>256</v>
      </c>
      <c r="AT213" s="145" t="s">
        <v>103</v>
      </c>
      <c r="AU213" s="145" t="s">
        <v>81</v>
      </c>
      <c r="AY213" s="14" t="s">
        <v>106</v>
      </c>
      <c r="BE213" s="146">
        <f>IF(N213="základní",J213,0)</f>
        <v>0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4" t="s">
        <v>79</v>
      </c>
      <c r="BK213" s="146">
        <f>ROUND(I213*H213,2)</f>
        <v>0</v>
      </c>
      <c r="BL213" s="14" t="s">
        <v>113</v>
      </c>
      <c r="BM213" s="145" t="s">
        <v>311</v>
      </c>
    </row>
    <row r="214" spans="1:65" s="2" customFormat="1" x14ac:dyDescent="0.2">
      <c r="A214" s="26"/>
      <c r="B214" s="27"/>
      <c r="C214" s="26"/>
      <c r="D214" s="147" t="s">
        <v>115</v>
      </c>
      <c r="E214" s="26"/>
      <c r="F214" s="148" t="s">
        <v>310</v>
      </c>
      <c r="G214" s="26"/>
      <c r="H214" s="26"/>
      <c r="I214" s="26"/>
      <c r="J214" s="26"/>
      <c r="K214" s="26"/>
      <c r="L214" s="27"/>
      <c r="M214" s="149"/>
      <c r="N214" s="150"/>
      <c r="O214" s="52"/>
      <c r="P214" s="52"/>
      <c r="Q214" s="52"/>
      <c r="R214" s="52"/>
      <c r="S214" s="52"/>
      <c r="T214" s="53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T214" s="14" t="s">
        <v>115</v>
      </c>
      <c r="AU214" s="14" t="s">
        <v>81</v>
      </c>
    </row>
    <row r="215" spans="1:65" s="2" customFormat="1" ht="16.5" customHeight="1" x14ac:dyDescent="0.2">
      <c r="A215" s="26"/>
      <c r="B215" s="133"/>
      <c r="C215" s="134" t="s">
        <v>312</v>
      </c>
      <c r="D215" s="134" t="s">
        <v>109</v>
      </c>
      <c r="E215" s="135" t="s">
        <v>313</v>
      </c>
      <c r="F215" s="136" t="s">
        <v>314</v>
      </c>
      <c r="G215" s="137" t="s">
        <v>112</v>
      </c>
      <c r="H215" s="138">
        <v>4</v>
      </c>
      <c r="I215" s="139"/>
      <c r="J215" s="139">
        <f>ROUND(I215*H215,2)</f>
        <v>0</v>
      </c>
      <c r="K215" s="140"/>
      <c r="L215" s="27"/>
      <c r="M215" s="141" t="s">
        <v>1</v>
      </c>
      <c r="N215" s="142" t="s">
        <v>39</v>
      </c>
      <c r="O215" s="143">
        <v>0</v>
      </c>
      <c r="P215" s="143">
        <f>O215*H215</f>
        <v>0</v>
      </c>
      <c r="Q215" s="143">
        <v>0</v>
      </c>
      <c r="R215" s="143">
        <f>Q215*H215</f>
        <v>0</v>
      </c>
      <c r="S215" s="143">
        <v>0</v>
      </c>
      <c r="T215" s="144">
        <f>S215*H215</f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5" t="s">
        <v>113</v>
      </c>
      <c r="AT215" s="145" t="s">
        <v>109</v>
      </c>
      <c r="AU215" s="145" t="s">
        <v>81</v>
      </c>
      <c r="AY215" s="14" t="s">
        <v>106</v>
      </c>
      <c r="BE215" s="146">
        <f>IF(N215="základní",J215,0)</f>
        <v>0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4" t="s">
        <v>79</v>
      </c>
      <c r="BK215" s="146">
        <f>ROUND(I215*H215,2)</f>
        <v>0</v>
      </c>
      <c r="BL215" s="14" t="s">
        <v>113</v>
      </c>
      <c r="BM215" s="145" t="s">
        <v>315</v>
      </c>
    </row>
    <row r="216" spans="1:65" s="2" customFormat="1" x14ac:dyDescent="0.2">
      <c r="A216" s="26"/>
      <c r="B216" s="27"/>
      <c r="C216" s="26"/>
      <c r="D216" s="147" t="s">
        <v>115</v>
      </c>
      <c r="E216" s="26"/>
      <c r="F216" s="148" t="s">
        <v>314</v>
      </c>
      <c r="G216" s="26"/>
      <c r="H216" s="26"/>
      <c r="I216" s="26"/>
      <c r="J216" s="26"/>
      <c r="K216" s="26"/>
      <c r="L216" s="27"/>
      <c r="M216" s="149"/>
      <c r="N216" s="150"/>
      <c r="O216" s="52"/>
      <c r="P216" s="52"/>
      <c r="Q216" s="52"/>
      <c r="R216" s="52"/>
      <c r="S216" s="52"/>
      <c r="T216" s="53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T216" s="14" t="s">
        <v>115</v>
      </c>
      <c r="AU216" s="14" t="s">
        <v>81</v>
      </c>
    </row>
    <row r="217" spans="1:65" s="2" customFormat="1" ht="21.75" customHeight="1" x14ac:dyDescent="0.2">
      <c r="A217" s="26"/>
      <c r="B217" s="133"/>
      <c r="C217" s="134" t="s">
        <v>316</v>
      </c>
      <c r="D217" s="134" t="s">
        <v>109</v>
      </c>
      <c r="E217" s="135" t="s">
        <v>317</v>
      </c>
      <c r="F217" s="136" t="s">
        <v>318</v>
      </c>
      <c r="G217" s="137" t="s">
        <v>112</v>
      </c>
      <c r="H217" s="138">
        <v>1</v>
      </c>
      <c r="I217" s="139"/>
      <c r="J217" s="139">
        <f>ROUND(I217*H217,2)</f>
        <v>0</v>
      </c>
      <c r="K217" s="140"/>
      <c r="L217" s="27"/>
      <c r="M217" s="141" t="s">
        <v>1</v>
      </c>
      <c r="N217" s="142" t="s">
        <v>39</v>
      </c>
      <c r="O217" s="143">
        <v>0</v>
      </c>
      <c r="P217" s="143">
        <f>O217*H217</f>
        <v>0</v>
      </c>
      <c r="Q217" s="143">
        <v>0</v>
      </c>
      <c r="R217" s="143">
        <f>Q217*H217</f>
        <v>0</v>
      </c>
      <c r="S217" s="143">
        <v>0</v>
      </c>
      <c r="T217" s="144">
        <f>S217*H217</f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5" t="s">
        <v>113</v>
      </c>
      <c r="AT217" s="145" t="s">
        <v>109</v>
      </c>
      <c r="AU217" s="145" t="s">
        <v>81</v>
      </c>
      <c r="AY217" s="14" t="s">
        <v>106</v>
      </c>
      <c r="BE217" s="146">
        <f>IF(N217="základní",J217,0)</f>
        <v>0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4" t="s">
        <v>79</v>
      </c>
      <c r="BK217" s="146">
        <f>ROUND(I217*H217,2)</f>
        <v>0</v>
      </c>
      <c r="BL217" s="14" t="s">
        <v>113</v>
      </c>
      <c r="BM217" s="145" t="s">
        <v>319</v>
      </c>
    </row>
    <row r="218" spans="1:65" s="2" customFormat="1" x14ac:dyDescent="0.2">
      <c r="A218" s="26"/>
      <c r="B218" s="27"/>
      <c r="C218" s="26"/>
      <c r="D218" s="147" t="s">
        <v>115</v>
      </c>
      <c r="E218" s="26"/>
      <c r="F218" s="148" t="s">
        <v>314</v>
      </c>
      <c r="G218" s="26"/>
      <c r="H218" s="26"/>
      <c r="I218" s="26"/>
      <c r="J218" s="26"/>
      <c r="K218" s="26"/>
      <c r="L218" s="27"/>
      <c r="M218" s="163"/>
      <c r="N218" s="164"/>
      <c r="O218" s="165"/>
      <c r="P218" s="165"/>
      <c r="Q218" s="165"/>
      <c r="R218" s="165"/>
      <c r="S218" s="165"/>
      <c r="T218" s="16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T218" s="14" t="s">
        <v>115</v>
      </c>
      <c r="AU218" s="14" t="s">
        <v>81</v>
      </c>
    </row>
    <row r="219" spans="1:65" s="2" customFormat="1" ht="6.95" customHeight="1" x14ac:dyDescent="0.2">
      <c r="A219" s="26"/>
      <c r="B219" s="41"/>
      <c r="C219" s="42"/>
      <c r="D219" s="42"/>
      <c r="E219" s="42"/>
      <c r="F219" s="42"/>
      <c r="G219" s="42"/>
      <c r="H219" s="42"/>
      <c r="I219" s="42"/>
      <c r="J219" s="42"/>
      <c r="K219" s="42"/>
      <c r="L219" s="27"/>
      <c r="M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</row>
  </sheetData>
  <autoFilter ref="C113:K218"/>
  <mergeCells count="6">
    <mergeCell ref="E106:H106"/>
    <mergeCell ref="L2:V2"/>
    <mergeCell ref="E7:H7"/>
    <mergeCell ref="E16:H16"/>
    <mergeCell ref="E25:H25"/>
    <mergeCell ref="E85:H85"/>
  </mergeCells>
  <hyperlinks>
    <hyperlink ref="F119" r:id="rId1"/>
    <hyperlink ref="F122" r:id="rId2"/>
    <hyperlink ref="F125" r:id="rId3"/>
    <hyperlink ref="F128" r:id="rId4"/>
    <hyperlink ref="F131" r:id="rId5"/>
    <hyperlink ref="F134" r:id="rId6"/>
    <hyperlink ref="F137" r:id="rId7"/>
    <hyperlink ref="F140" r:id="rId8"/>
    <hyperlink ref="F143" r:id="rId9"/>
    <hyperlink ref="F148" r:id="rId10"/>
    <hyperlink ref="F151" r:id="rId11"/>
    <hyperlink ref="F162" r:id="rId12"/>
    <hyperlink ref="F165" r:id="rId13"/>
    <hyperlink ref="F168" r:id="rId14"/>
    <hyperlink ref="F171" r:id="rId15"/>
    <hyperlink ref="F174" r:id="rId16"/>
    <hyperlink ref="F177" r:id="rId17"/>
    <hyperlink ref="F180" r:id="rId18"/>
    <hyperlink ref="F183" r:id="rId19"/>
    <hyperlink ref="F186" r:id="rId2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E8F6483594AC4ABE0178E76CBEEC47" ma:contentTypeVersion="0" ma:contentTypeDescription="Vytvoří nový dokument" ma:contentTypeScope="" ma:versionID="c76ac75f89975c72056c33e6a37c510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cb93c72f33e94aa0d8973920a8bbe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B0706D1-E886-44B8-9C63-C9113CC4CD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CB52356-66A0-41B8-9032-B56D13994E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B46A58-06D1-4F57-BD91-7F42B1B1F5A9}">
  <ds:schemaRefs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30042024 - Výměna technol...</vt:lpstr>
      <vt:lpstr>'30042024 - Výměna technol...'!Názvy_tisku</vt:lpstr>
      <vt:lpstr>'Rekapitulace stavby'!Názvy_tisku</vt:lpstr>
      <vt:lpstr>'30042024 - Výměna technol...'!Oblast_tisku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Haich Libor, Bc.</dc:creator>
  <cp:lastModifiedBy>Hrabalová Alena</cp:lastModifiedBy>
  <dcterms:created xsi:type="dcterms:W3CDTF">2024-05-07T18:54:00Z</dcterms:created>
  <dcterms:modified xsi:type="dcterms:W3CDTF">2024-08-13T07:37:01Z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0x01010095E8F6483594AC4ABE0178E76CBEEC47</vt:lpwstr>
  </property>
</Properties>
</file>